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255" windowWidth="10155" windowHeight="7050" activeTab="1"/>
  </bookViews>
  <sheets>
    <sheet name="Notes" sheetId="1" r:id="rId1"/>
    <sheet name="Input Data" sheetId="2" r:id="rId2"/>
    <sheet name="Stuct Eng Build Invoice" sheetId="3" r:id="rId3"/>
    <sheet name="Scales" sheetId="6" r:id="rId4"/>
    <sheet name="Previous Payments" sheetId="7" r:id="rId5"/>
    <sheet name="Trip Sheet" sheetId="13" r:id="rId6"/>
    <sheet name="Travelling &amp; Subsistence" sheetId="8" r:id="rId7"/>
    <sheet name="Typing, Duplicating, &amp; Printing" sheetId="9" r:id="rId8"/>
    <sheet name="Time Based" sheetId="10" r:id="rId9"/>
    <sheet name="Site staff &amp; Other" sheetId="11" r:id="rId10"/>
    <sheet name="Non Taxable" sheetId="12" r:id="rId11"/>
    <sheet name="Summary A3" sheetId="14" r:id="rId12"/>
  </sheets>
  <definedNames>
    <definedName name="_xlnm.Print_Area" localSheetId="1">'Input Data'!$A$1:$H$44</definedName>
    <definedName name="_xlnm.Print_Area" localSheetId="9">'Site staff &amp; Other'!$A$1:$H$59</definedName>
    <definedName name="_xlnm.Print_Area" localSheetId="2">'Stuct Eng Build Invoice'!$A$1:$Q$87</definedName>
    <definedName name="_xlnm.Print_Area" localSheetId="8">'Time Based'!$A$1:$H$77</definedName>
    <definedName name="_xlnm.Print_Area" localSheetId="6">'Travelling &amp; Subsistence'!$A$1:$I$61</definedName>
    <definedName name="_xlnm.Print_Area" localSheetId="7">'Typing, Duplicating, &amp; Printing'!$A$1:$I$66</definedName>
    <definedName name="_xlnm.Print_Titles" localSheetId="2">'Stuct Eng Build Invoice'!$1:$8</definedName>
    <definedName name="SCALE_2005B">Scales!$A$3:$D$8</definedName>
    <definedName name="Z_F2EF8C40_5F38_4711_A114_3A47916B87AA_.wvu.PrintArea" localSheetId="1" hidden="1">'Input Data'!$A$1:$H$44</definedName>
    <definedName name="Z_F2EF8C40_5F38_4711_A114_3A47916B87AA_.wvu.PrintArea" localSheetId="9" hidden="1">'Site staff &amp; Other'!$A$1:$H$59</definedName>
    <definedName name="Z_F2EF8C40_5F38_4711_A114_3A47916B87AA_.wvu.PrintArea" localSheetId="2" hidden="1">'Stuct Eng Build Invoice'!$A$1:$Q$87</definedName>
    <definedName name="Z_F2EF8C40_5F38_4711_A114_3A47916B87AA_.wvu.PrintArea" localSheetId="8" hidden="1">'Time Based'!$A$1:$H$76</definedName>
    <definedName name="Z_F2EF8C40_5F38_4711_A114_3A47916B87AA_.wvu.PrintArea" localSheetId="6" hidden="1">'Travelling &amp; Subsistence'!$A$1:$I$61</definedName>
    <definedName name="Z_F2EF8C40_5F38_4711_A114_3A47916B87AA_.wvu.PrintTitles" localSheetId="2" hidden="1">'Stuct Eng Build Invoice'!$2:$8</definedName>
  </definedNames>
  <calcPr calcId="145621" fullCalcOnLoad="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A86" i="1" l="1"/>
  <c r="G16" i="8"/>
  <c r="G15" i="8"/>
  <c r="G14" i="8"/>
  <c r="G13" i="8"/>
  <c r="G12" i="8"/>
  <c r="G11" i="8"/>
  <c r="G10" i="8"/>
  <c r="G9" i="8"/>
  <c r="G8" i="8"/>
  <c r="G7" i="8"/>
  <c r="G4" i="14"/>
  <c r="C3" i="11"/>
  <c r="D3" i="10"/>
  <c r="B3" i="9"/>
  <c r="C3" i="8"/>
  <c r="J4" i="13"/>
  <c r="D2" i="7"/>
  <c r="E3" i="12"/>
  <c r="F9" i="14"/>
  <c r="E3" i="11"/>
  <c r="F3" i="10"/>
  <c r="E3" i="9"/>
  <c r="E3" i="8"/>
  <c r="F2" i="7"/>
  <c r="O10" i="3"/>
  <c r="P11" i="3"/>
  <c r="O60" i="13"/>
  <c r="N44" i="13"/>
  <c r="H43" i="13"/>
  <c r="O43" i="13" s="1"/>
  <c r="O45" i="13" s="1"/>
  <c r="M36" i="13"/>
  <c r="O36" i="13" s="1"/>
  <c r="O37" i="13" s="1"/>
  <c r="J36" i="13"/>
  <c r="F36" i="13"/>
  <c r="F35" i="13"/>
  <c r="F34" i="13"/>
  <c r="F33" i="13"/>
  <c r="F37" i="13" s="1"/>
  <c r="O16" i="13"/>
  <c r="J50" i="14"/>
  <c r="H50" i="14"/>
  <c r="L49" i="14"/>
  <c r="L55" i="14" s="1"/>
  <c r="J47" i="14"/>
  <c r="L47" i="14" s="1"/>
  <c r="H47" i="14"/>
  <c r="L38" i="14"/>
  <c r="J38" i="14"/>
  <c r="H38" i="14"/>
  <c r="J29" i="14"/>
  <c r="L29" i="14" s="1"/>
  <c r="L53" i="14" s="1"/>
  <c r="H29" i="14"/>
  <c r="Q8" i="3"/>
  <c r="E23" i="2"/>
  <c r="H5" i="6" s="1"/>
  <c r="J5" i="6"/>
  <c r="J4" i="6"/>
  <c r="J6" i="6"/>
  <c r="H6" i="6"/>
  <c r="C17" i="2"/>
  <c r="G17" i="2"/>
  <c r="D14" i="3" s="1"/>
  <c r="C23" i="2"/>
  <c r="K2" i="7"/>
  <c r="D5" i="7" s="1"/>
  <c r="D6" i="7"/>
  <c r="D8" i="7"/>
  <c r="D10" i="7"/>
  <c r="D12" i="7"/>
  <c r="D14" i="7"/>
  <c r="D16" i="7"/>
  <c r="D18" i="7"/>
  <c r="D20" i="7"/>
  <c r="D22" i="7"/>
  <c r="D23" i="7"/>
  <c r="D24" i="7"/>
  <c r="D25" i="7"/>
  <c r="D26" i="7"/>
  <c r="D27" i="7"/>
  <c r="D28" i="7"/>
  <c r="D29" i="7"/>
  <c r="D30" i="7"/>
  <c r="D31" i="7"/>
  <c r="D32" i="7"/>
  <c r="D33" i="7"/>
  <c r="D34" i="7"/>
  <c r="D35" i="7"/>
  <c r="D36" i="7"/>
  <c r="D37" i="7"/>
  <c r="D38" i="7"/>
  <c r="D39" i="7"/>
  <c r="D40" i="7"/>
  <c r="D41"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I18" i="12"/>
  <c r="I20" i="12" s="1"/>
  <c r="C8" i="2"/>
  <c r="H29" i="2" s="1"/>
  <c r="H30" i="2"/>
  <c r="I27" i="3" s="1"/>
  <c r="H32" i="2"/>
  <c r="I33" i="3" s="1"/>
  <c r="H34" i="2"/>
  <c r="I39" i="3" s="1"/>
  <c r="H36" i="2"/>
  <c r="E45" i="3" s="1"/>
  <c r="F28" i="2"/>
  <c r="H25" i="2"/>
  <c r="M27" i="3"/>
  <c r="M33" i="3"/>
  <c r="G39" i="3"/>
  <c r="M39" i="3"/>
  <c r="G45" i="3"/>
  <c r="I45" i="3"/>
  <c r="Q3" i="3"/>
  <c r="G38" i="2"/>
  <c r="H43" i="2"/>
  <c r="A37" i="2"/>
  <c r="H42" i="2"/>
  <c r="E14" i="2"/>
  <c r="E15" i="2"/>
  <c r="G44" i="2"/>
  <c r="A44" i="2"/>
  <c r="C14" i="2"/>
  <c r="H44" i="2"/>
  <c r="G37" i="2"/>
  <c r="C6" i="2"/>
  <c r="E3" i="2"/>
  <c r="F38" i="2"/>
  <c r="A38" i="2"/>
  <c r="F37" i="2"/>
  <c r="E37" i="2"/>
  <c r="C3" i="12"/>
  <c r="A9" i="1"/>
  <c r="A11" i="1" s="1"/>
  <c r="A13" i="1" s="1"/>
  <c r="A15" i="1" s="1"/>
  <c r="A17" i="1" s="1"/>
  <c r="A19" i="1" s="1"/>
  <c r="A21" i="1" s="1"/>
  <c r="A23" i="1" s="1"/>
  <c r="A25" i="1" s="1"/>
  <c r="A27" i="1" s="1"/>
  <c r="A29" i="1" s="1"/>
  <c r="A31" i="1" s="1"/>
  <c r="A33" i="1" s="1"/>
  <c r="A35" i="1" s="1"/>
  <c r="A37" i="1" s="1"/>
  <c r="A45" i="1"/>
  <c r="A47" i="1"/>
  <c r="A49" i="1" s="1"/>
  <c r="A51" i="1" s="1"/>
  <c r="A53" i="1" s="1"/>
  <c r="A55" i="1" s="1"/>
  <c r="A57" i="1" s="1"/>
  <c r="A59" i="1" s="1"/>
  <c r="A61" i="1" s="1"/>
  <c r="A63" i="1" s="1"/>
  <c r="A65" i="1" s="1"/>
  <c r="E42" i="7"/>
  <c r="L5" i="7" s="1"/>
  <c r="L42" i="7" s="1"/>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C42" i="7"/>
  <c r="J5" i="7"/>
  <c r="J42" i="7" s="1"/>
  <c r="F6" i="7"/>
  <c r="F8" i="7"/>
  <c r="F10" i="7"/>
  <c r="F12" i="7"/>
  <c r="F14" i="7"/>
  <c r="F16" i="7"/>
  <c r="F18" i="7"/>
  <c r="F20" i="7"/>
  <c r="F22" i="7"/>
  <c r="F23" i="7"/>
  <c r="F24" i="7"/>
  <c r="F25" i="7"/>
  <c r="F26" i="7"/>
  <c r="F27" i="7"/>
  <c r="F28" i="7"/>
  <c r="F29" i="7"/>
  <c r="F30" i="7"/>
  <c r="F31" i="7"/>
  <c r="F32" i="7"/>
  <c r="F33" i="7"/>
  <c r="F34" i="7"/>
  <c r="F35" i="7"/>
  <c r="F36" i="7"/>
  <c r="F37" i="7"/>
  <c r="F38" i="7"/>
  <c r="F39" i="7"/>
  <c r="F40" i="7"/>
  <c r="F41"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c r="A8" i="7" s="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7" i="6"/>
  <c r="A8" i="6"/>
  <c r="A6" i="6"/>
  <c r="H35" i="11"/>
  <c r="H36" i="11"/>
  <c r="H37" i="11"/>
  <c r="H38" i="11"/>
  <c r="H39" i="11"/>
  <c r="H40" i="11"/>
  <c r="H41" i="11"/>
  <c r="H42" i="11"/>
  <c r="H43" i="11"/>
  <c r="H44" i="11"/>
  <c r="H45" i="11"/>
  <c r="H7" i="11"/>
  <c r="H8" i="11"/>
  <c r="H17" i="11" s="1"/>
  <c r="H9" i="11"/>
  <c r="H10" i="11"/>
  <c r="H11" i="11"/>
  <c r="H12" i="11"/>
  <c r="H13" i="11"/>
  <c r="H14" i="11"/>
  <c r="H15" i="11"/>
  <c r="H16" i="11"/>
  <c r="H21" i="11"/>
  <c r="H22" i="11"/>
  <c r="H23" i="11"/>
  <c r="H24" i="11"/>
  <c r="H25" i="11"/>
  <c r="H26" i="11"/>
  <c r="H27" i="11"/>
  <c r="H28" i="11"/>
  <c r="H29" i="11"/>
  <c r="H30" i="11"/>
  <c r="H31" i="11"/>
  <c r="H49" i="11"/>
  <c r="H56" i="11"/>
  <c r="H12" i="10"/>
  <c r="H13" i="10"/>
  <c r="H14" i="10"/>
  <c r="H15" i="10"/>
  <c r="H16" i="10"/>
  <c r="H17" i="10"/>
  <c r="H18" i="10"/>
  <c r="H19" i="10"/>
  <c r="H20" i="10"/>
  <c r="H21" i="10"/>
  <c r="H22" i="10"/>
  <c r="I7" i="8"/>
  <c r="I8" i="8"/>
  <c r="I9" i="8"/>
  <c r="I10" i="8"/>
  <c r="I11" i="8"/>
  <c r="I12" i="8"/>
  <c r="I13" i="8"/>
  <c r="I14" i="8"/>
  <c r="I15" i="8"/>
  <c r="I16" i="8"/>
  <c r="H43" i="10"/>
  <c r="H44" i="10"/>
  <c r="H45" i="10"/>
  <c r="H46" i="10"/>
  <c r="H47" i="10"/>
  <c r="H48" i="10"/>
  <c r="H49" i="10"/>
  <c r="H50" i="10"/>
  <c r="H51" i="10"/>
  <c r="H52" i="10"/>
  <c r="H57" i="10" s="1"/>
  <c r="H77" i="10" s="1"/>
  <c r="Q65" i="3" s="1"/>
  <c r="H53" i="10"/>
  <c r="H54" i="10"/>
  <c r="H55" i="10"/>
  <c r="H56" i="10"/>
  <c r="H61" i="10"/>
  <c r="H62" i="10"/>
  <c r="H63" i="10"/>
  <c r="H64" i="10"/>
  <c r="H65" i="10"/>
  <c r="H66" i="10"/>
  <c r="H67" i="10"/>
  <c r="H68" i="10"/>
  <c r="H69" i="10"/>
  <c r="H70" i="10"/>
  <c r="H71" i="10"/>
  <c r="H72" i="10"/>
  <c r="H73" i="10"/>
  <c r="H74" i="10"/>
  <c r="H75" i="10"/>
  <c r="M53" i="3"/>
  <c r="O52" i="3"/>
  <c r="Q52" i="3"/>
  <c r="M56" i="3"/>
  <c r="O55" i="3"/>
  <c r="Q55" i="3"/>
  <c r="Q57" i="3"/>
  <c r="Q59" i="3"/>
  <c r="I46" i="8"/>
  <c r="I57" i="8"/>
  <c r="I24" i="8"/>
  <c r="I25" i="8"/>
  <c r="I34" i="8" s="1"/>
  <c r="I60" i="8" s="1"/>
  <c r="Q68" i="3" s="1"/>
  <c r="I26" i="8"/>
  <c r="I27" i="8"/>
  <c r="I28" i="8"/>
  <c r="I29" i="8"/>
  <c r="I30" i="8"/>
  <c r="I31" i="8"/>
  <c r="I32" i="8"/>
  <c r="I33" i="8"/>
  <c r="I49" i="9"/>
  <c r="I62" i="9" s="1"/>
  <c r="I50" i="9"/>
  <c r="I51" i="9"/>
  <c r="I52" i="9"/>
  <c r="I53" i="9"/>
  <c r="I54" i="9"/>
  <c r="I55" i="9"/>
  <c r="I56" i="9"/>
  <c r="I57" i="9"/>
  <c r="I58" i="9"/>
  <c r="I59" i="9"/>
  <c r="I60" i="9"/>
  <c r="I61" i="9"/>
  <c r="I38" i="9"/>
  <c r="I45" i="9" s="1"/>
  <c r="I39" i="9"/>
  <c r="I40" i="9"/>
  <c r="I41" i="9"/>
  <c r="I42" i="9"/>
  <c r="I43" i="9"/>
  <c r="I44" i="9"/>
  <c r="I19" i="9"/>
  <c r="I34" i="9" s="1"/>
  <c r="I20" i="9"/>
  <c r="I21" i="9"/>
  <c r="I22" i="9"/>
  <c r="I23" i="9"/>
  <c r="I24" i="9"/>
  <c r="I25" i="9"/>
  <c r="I26" i="9"/>
  <c r="I27" i="9"/>
  <c r="I28" i="9"/>
  <c r="I29" i="9"/>
  <c r="I30" i="9"/>
  <c r="I31" i="9"/>
  <c r="I32" i="9"/>
  <c r="I33" i="9"/>
  <c r="I8" i="9"/>
  <c r="I15" i="9" s="1"/>
  <c r="I9" i="9"/>
  <c r="I10" i="9"/>
  <c r="I11" i="9"/>
  <c r="I12" i="9"/>
  <c r="I13" i="9"/>
  <c r="I14" i="9"/>
  <c r="Q78" i="3"/>
  <c r="M55" i="3"/>
  <c r="I55" i="3"/>
  <c r="K2" i="3"/>
  <c r="K1" i="3"/>
  <c r="K10" i="3"/>
  <c r="K52" i="3"/>
  <c r="M52" i="3"/>
  <c r="K55" i="3"/>
  <c r="O8" i="3"/>
  <c r="M8" i="3"/>
  <c r="O12" i="3"/>
  <c r="D11" i="3"/>
  <c r="K9" i="3"/>
  <c r="D9" i="3"/>
  <c r="D15" i="3"/>
  <c r="B5" i="3"/>
  <c r="B6" i="3"/>
  <c r="B7" i="3"/>
  <c r="B8" i="3"/>
  <c r="O13" i="3"/>
  <c r="O9" i="3"/>
  <c r="D10" i="3"/>
  <c r="D12" i="3"/>
  <c r="D13" i="3"/>
  <c r="O14" i="3"/>
  <c r="O15" i="3"/>
  <c r="C87" i="3"/>
  <c r="H27" i="10"/>
  <c r="H38" i="10" s="1"/>
  <c r="H28" i="10"/>
  <c r="H29" i="10"/>
  <c r="H30" i="10"/>
  <c r="H31" i="10"/>
  <c r="H32" i="10"/>
  <c r="H33" i="10"/>
  <c r="H34" i="10"/>
  <c r="H35" i="10"/>
  <c r="H36" i="10"/>
  <c r="H37" i="10"/>
  <c r="O61" i="13" l="1"/>
  <c r="L56" i="14"/>
  <c r="L54" i="14"/>
  <c r="H54" i="14"/>
  <c r="I65" i="9"/>
  <c r="Q69" i="3" s="1"/>
  <c r="I17" i="8"/>
  <c r="Q64" i="3" s="1"/>
  <c r="H58" i="11"/>
  <c r="H59" i="11" s="1"/>
  <c r="Q70" i="3" s="1"/>
  <c r="Q72" i="3" s="1"/>
  <c r="A59" i="11"/>
  <c r="M24" i="3"/>
  <c r="F5" i="7"/>
  <c r="H4" i="6"/>
  <c r="K4" i="6" s="1"/>
  <c r="K5" i="6" s="1"/>
  <c r="M45" i="3"/>
  <c r="H35" i="2"/>
  <c r="H33" i="2"/>
  <c r="H31" i="2"/>
  <c r="D21" i="7"/>
  <c r="F21" i="7" s="1"/>
  <c r="D19" i="7"/>
  <c r="F19" i="7" s="1"/>
  <c r="D17" i="7"/>
  <c r="F17" i="7" s="1"/>
  <c r="D15" i="7"/>
  <c r="F15" i="7" s="1"/>
  <c r="D13" i="7"/>
  <c r="F13" i="7" s="1"/>
  <c r="D11" i="7"/>
  <c r="F11" i="7" s="1"/>
  <c r="D9" i="7"/>
  <c r="F9" i="7" s="1"/>
  <c r="D7" i="7"/>
  <c r="F7" i="7" s="1"/>
  <c r="K42" i="3" l="1"/>
  <c r="K36" i="3"/>
  <c r="K30" i="3"/>
  <c r="K24" i="3"/>
  <c r="K27" i="3"/>
  <c r="K6" i="6"/>
  <c r="K39" i="3"/>
  <c r="K33" i="3"/>
  <c r="K45" i="3"/>
  <c r="M30" i="3"/>
  <c r="I30" i="3"/>
  <c r="G42" i="3"/>
  <c r="I42" i="3"/>
  <c r="M42" i="3"/>
  <c r="D42" i="7"/>
  <c r="K5" i="7" s="1"/>
  <c r="H37" i="2"/>
  <c r="I36" i="3"/>
  <c r="G36" i="3"/>
  <c r="M36" i="3"/>
  <c r="F42" i="7"/>
  <c r="K42" i="7" l="1"/>
  <c r="Q75" i="3" s="1"/>
  <c r="M5" i="7"/>
  <c r="M42" i="7" s="1"/>
  <c r="M28" i="3"/>
  <c r="Q27" i="3" s="1"/>
  <c r="M34" i="3"/>
  <c r="Q33" i="3" s="1"/>
  <c r="D18" i="2"/>
  <c r="M25" i="3"/>
  <c r="Q24" i="3" s="1"/>
  <c r="Q18" i="3"/>
  <c r="M31" i="3"/>
  <c r="Q30" i="3" s="1"/>
  <c r="M37" i="3"/>
  <c r="Q36" i="3" s="1"/>
  <c r="M40" i="3"/>
  <c r="Q39" i="3" s="1"/>
  <c r="M43" i="3"/>
  <c r="Q42" i="3" s="1"/>
  <c r="M46" i="3"/>
  <c r="Q45" i="3" s="1"/>
  <c r="Q16" i="3"/>
  <c r="K18" i="3" l="1"/>
  <c r="O18" i="3"/>
  <c r="Q63" i="3"/>
  <c r="Q66" i="3" s="1"/>
  <c r="M18" i="3"/>
  <c r="O24" i="3"/>
  <c r="O30" i="3"/>
  <c r="O36" i="3"/>
  <c r="O39" i="3"/>
  <c r="O42" i="3"/>
  <c r="O45" i="3"/>
  <c r="O27" i="3"/>
  <c r="O33" i="3"/>
  <c r="Q21" i="3"/>
  <c r="Q47" i="3"/>
  <c r="Q50" i="3" s="1"/>
  <c r="Q60" i="3" s="1"/>
  <c r="Q74" i="3" l="1"/>
  <c r="I79" i="3" s="1"/>
  <c r="Q76" i="3" l="1"/>
  <c r="I76" i="3"/>
  <c r="M77" i="3"/>
  <c r="Q77" i="3" s="1"/>
  <c r="Q79" i="3" s="1"/>
</calcChain>
</file>

<file path=xl/comments1.xml><?xml version="1.0" encoding="utf-8"?>
<comments xmlns="http://schemas.openxmlformats.org/spreadsheetml/2006/main">
  <authors>
    <author>charles beaurain</author>
  </authors>
  <commentList>
    <comment ref="D14" authorId="0">
      <text>
        <r>
          <rPr>
            <b/>
            <sz val="10"/>
            <color indexed="81"/>
            <rFont val="Tahoma"/>
            <family val="2"/>
          </rPr>
          <t>charles beaurain:</t>
        </r>
        <r>
          <rPr>
            <sz val="10"/>
            <color indexed="81"/>
            <rFont val="Tahoma"/>
            <family val="2"/>
          </rPr>
          <t xml:space="preserve">
Type "None" if not registered otherwise insert the registration number.</t>
        </r>
      </text>
    </comment>
  </commentList>
</comments>
</file>

<file path=xl/comments2.xml><?xml version="1.0" encoding="utf-8"?>
<comments xmlns="http://schemas.openxmlformats.org/spreadsheetml/2006/main">
  <authors>
    <author>Ron Naicker</author>
  </authors>
  <commentLis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<sst xmlns="http://schemas.openxmlformats.org/spreadsheetml/2006/main" count="728" uniqueCount="490">
  <si>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</si>
  <si>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</si>
  <si>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</si>
  <si>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</si>
  <si>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</si>
  <si>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</si>
  <si>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</si>
  <si>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</si>
  <si>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</si>
  <si>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</si>
  <si>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</si>
  <si>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</si>
  <si>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</si>
  <si>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</si>
  <si>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</si>
  <si>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</si>
  <si>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</si>
  <si>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</si>
  <si>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</si>
  <si>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</si>
  <si>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</si>
  <si>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</si>
  <si>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</si>
  <si>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</si>
  <si>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</si>
  <si>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</si>
  <si>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</si>
  <si>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</si>
  <si>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</si>
  <si>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</si>
  <si>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</si>
  <si>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</si>
  <si>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</si>
  <si>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</si>
  <si>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</si>
  <si>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</si>
  <si>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</si>
  <si>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</si>
  <si>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</si>
  <si>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</si>
  <si>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</si>
  <si>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</si>
  <si>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</si>
  <si>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</si>
  <si>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</si>
  <si>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</si>
  <si>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</si>
  <si>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</si>
  <si>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</si>
  <si>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</si>
  <si>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</si>
  <si>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</si>
  <si>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</si>
  <si>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</si>
  <si>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</si>
  <si>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</si>
  <si>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</si>
  <si>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</si>
  <si>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</si>
  <si>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</si>
  <si>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</si>
  <si>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</si>
  <si>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</si>
  <si>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</si>
  <si>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</si>
  <si>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</si>
  <si>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</si>
  <si>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</si>
  <si>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</si>
  <si>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</si>
  <si>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</si>
  <si>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</si>
  <si>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</si>
  <si>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</si>
  <si>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</si>
  <si>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</si>
  <si>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</si>
  <si>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</si>
  <si>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</si>
  <si>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</si>
  <si>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</si>
  <si>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</si>
  <si>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</si>
  <si>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</si>
  <si>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</si>
  <si>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</si>
  <si>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</si>
  <si>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</si>
  <si>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</si>
  <si>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</si>
  <si>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</si>
  <si>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</si>
  <si>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</si>
  <si>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</si>
  <si>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</si>
  <si>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</si>
  <si>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</si>
  <si>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</si>
  <si>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</si>
  <si>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</si>
  <si>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</si>
  <si>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</si>
  <si>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</si>
  <si>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</si>
  <si>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</si>
  <si>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</si>
  <si>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</si>
  <si>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</si>
  <si>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</si>
  <si>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</si>
  <si>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</si>
  <si>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</si>
  <si>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</si>
  <si>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</si>
  <si>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</si>
  <si>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</si>
  <si>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</si>
  <si>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</si>
  <si>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</si>
  <si>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</si>
  <si>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</si>
  <si>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</si>
  <si>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</si>
  <si>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</si>
  <si>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</si>
  <si>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 xml:space="preserve"> Report: Time Based fees </t>
  </si>
  <si>
    <t>For DIRECTOR: Project Management</t>
  </si>
  <si>
    <t>TYPE OF PROJECT:</t>
  </si>
  <si>
    <t>TARIFF OF FEES TO APPLY</t>
  </si>
  <si>
    <t>TAX INVOICE</t>
  </si>
  <si>
    <r>
      <t>2. Time Based fees:</t>
    </r>
    <r>
      <rPr>
        <b/>
        <sz val="11"/>
        <color indexed="10"/>
        <rFont val="Arial"/>
        <family val="2"/>
      </rPr>
      <t xml:space="preserve"> AGENT OF THE CLIENT</t>
    </r>
  </si>
  <si>
    <t>PAGE 2 OF INVOICE</t>
  </si>
  <si>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</si>
  <si>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</si>
  <si>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</si>
  <si>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</si>
  <si>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</si>
  <si>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t>DPW WCS NO:</t>
  </si>
  <si>
    <t>TOTAL VALUE OF ENGINEERING WORK :</t>
  </si>
  <si>
    <t>DATE OF INVOICE:</t>
  </si>
  <si>
    <t>DATE OF INVOICE</t>
  </si>
  <si>
    <t>TOTAL BASIC FEE</t>
  </si>
  <si>
    <t>VALUE FOR CALCULATION PURPOSES</t>
  </si>
  <si>
    <t>2005 Scales</t>
  </si>
  <si>
    <t>STRUCTURAL ENGINEERS' BUILDING PROJECTS</t>
  </si>
  <si>
    <t>DUPLICATES NOT AFFECTED BY ANY FACTOR OTHER THAN .25.</t>
  </si>
  <si>
    <t>SCALE_2005B</t>
  </si>
  <si>
    <t>BUILDING PROJECT</t>
  </si>
  <si>
    <t xml:space="preserve">BASIC FEE: </t>
  </si>
  <si>
    <t>FEES (a) PRELIMINARY DESIGN, DESIGN, TENDER &amp; WORKING DRAWING STAGE</t>
  </si>
  <si>
    <t>FEES (b) CONSTRUCTION AND COMPLETION STAGES</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</si>
  <si>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</si>
  <si>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</si>
  <si>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</si>
  <si>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</si>
  <si>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</si>
  <si>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</si>
  <si>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</si>
  <si>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</si>
  <si>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</si>
  <si>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</si>
  <si>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</si>
  <si>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</si>
  <si>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</si>
  <si>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</si>
  <si>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</si>
  <si>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</si>
  <si>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</si>
  <si>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</si>
  <si>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</si>
  <si>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</si>
  <si>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</si>
  <si>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</si>
  <si>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</si>
  <si>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</si>
  <si>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</si>
  <si>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</si>
  <si>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</si>
  <si>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</si>
  <si>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</si>
  <si>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</si>
  <si>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</si>
  <si>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</si>
  <si>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</si>
  <si>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</si>
  <si>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STRUCTURAL ENGINEERING SERVICES</t>
  </si>
  <si>
    <r>
      <t xml:space="preserve">When typing </t>
    </r>
    <r>
      <rPr>
        <b/>
        <sz val="10"/>
        <rFont val="Arial"/>
        <family val="2"/>
      </rPr>
      <t>amounts</t>
    </r>
    <r>
      <rPr>
        <sz val="10"/>
        <rFont val="Arial"/>
        <family val="2"/>
      </rPr>
      <t xml:space="preserve"> only type the value. No "R" in front and no spaces between the numbers.</t>
    </r>
  </si>
  <si>
    <t>FEES CODE (YEAR)</t>
  </si>
  <si>
    <t>COMPANY REGISTRATION NUMBER:</t>
  </si>
  <si>
    <t>DEPARTMENTAL FILE NO:</t>
  </si>
  <si>
    <t>DPW DRAWING NUMBER</t>
  </si>
  <si>
    <t>TELEPHONE &amp; FACSIMILE NUMBERS</t>
  </si>
  <si>
    <t>CONSULTANT'S INVOICE NUMBER:</t>
  </si>
  <si>
    <t>N</t>
  </si>
  <si>
    <t>S</t>
  </si>
  <si>
    <t>FACSIMILE NO:</t>
  </si>
  <si>
    <t>PROJECT MANAGER</t>
  </si>
  <si>
    <t>TELEPHONE NUMBER</t>
  </si>
  <si>
    <t>Tel</t>
  </si>
  <si>
    <t>DPW FILE NUMBER:</t>
  </si>
  <si>
    <t>DPW WCS NUMBER:</t>
  </si>
  <si>
    <t>Tel:</t>
  </si>
  <si>
    <t>Fax:</t>
  </si>
  <si>
    <t>WCS NO</t>
  </si>
  <si>
    <t xml:space="preserve">WCS NO </t>
  </si>
  <si>
    <r>
      <t xml:space="preserve">1. Time Based fees: </t>
    </r>
    <r>
      <rPr>
        <b/>
        <sz val="11"/>
        <color indexed="10"/>
        <rFont val="Arial"/>
        <family val="2"/>
      </rPr>
      <t>Report stage</t>
    </r>
    <r>
      <rPr>
        <b/>
        <sz val="11"/>
        <rFont val="Arial"/>
        <family val="2"/>
      </rPr>
      <t xml:space="preserve"> (Only if specifically appointed for this stage only)</t>
    </r>
  </si>
  <si>
    <t>TOTAL PERCENTAGE BASED FEES FOR PRELIMINARY DESIGN, DESIGN &amp; TENDER &amp;WORKING DRAWING STAGE</t>
  </si>
  <si>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</si>
  <si>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</si>
  <si>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</si>
  <si>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</si>
  <si>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</si>
  <si>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</si>
  <si>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</si>
  <si>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</si>
  <si>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r>
      <t xml:space="preserve">The </t>
    </r>
    <r>
      <rPr>
        <b/>
        <sz val="10"/>
        <rFont val="Arial"/>
        <family val="2"/>
      </rPr>
      <t>dates</t>
    </r>
    <r>
      <rPr>
        <sz val="10"/>
        <rFont val="Arial"/>
        <family val="2"/>
      </rPr>
      <t xml:space="preserve"> must be typed in as follows: ddmmmyy i.e. "15aug05" </t>
    </r>
  </si>
  <si>
    <t>CLAIM</t>
  </si>
  <si>
    <t>PRELIMINARY DESIGN, DESIGN &amp; TENDER AND WORKING DRAWING STAGES. ALL VALUES MUST INCLUDE RELEVANT PROPORTION OF P&amp;G AND CPA DURING CONSTRUCTION STAGE.</t>
  </si>
  <si>
    <t>CONSTRUCTION AND COMPLETION STAGE (INTERIM PAYMENTS)                                                                                                   ALL VALUES MUST INCLUDE RELEVANT PROPORTION OF P&amp;G AND CPA</t>
  </si>
  <si>
    <t>CELL PHONE NUMBER</t>
  </si>
  <si>
    <t>CONSTRUCTION MONITORING ONLY</t>
  </si>
  <si>
    <t>Cell</t>
  </si>
  <si>
    <t>SUMMARY INVOICE</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</si>
  <si>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</si>
  <si>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</si>
  <si>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</si>
  <si>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</si>
  <si>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</si>
  <si>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</si>
  <si>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</si>
  <si>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</si>
  <si>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</si>
  <si>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</si>
  <si>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</si>
  <si>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</si>
  <si>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</si>
  <si>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</si>
  <si>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</si>
  <si>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</si>
  <si>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r>
      <t xml:space="preserve">(B) ESTIMATED VALUE FOR DESIGN FEES DURING CONSTRUCTION </t>
    </r>
    <r>
      <rPr>
        <b/>
        <sz val="12"/>
        <color indexed="10"/>
        <rFont val="Arial"/>
        <family val="2"/>
      </rPr>
      <t>(STAGE 4)</t>
    </r>
  </si>
  <si>
    <r>
      <t xml:space="preserve">(D) FINAL MEASURED VALUES INCL. CPA &amp; P&amp;G </t>
    </r>
    <r>
      <rPr>
        <b/>
        <sz val="12"/>
        <color indexed="10"/>
        <rFont val="Arial"/>
        <family val="2"/>
      </rPr>
      <t>(STAGE 5 ONLY)</t>
    </r>
  </si>
  <si>
    <r>
      <t xml:space="preserve">(C) VALUE OF COMPLETED WORK </t>
    </r>
    <r>
      <rPr>
        <b/>
        <sz val="12"/>
        <color indexed="10"/>
        <rFont val="Arial"/>
        <family val="2"/>
      </rPr>
      <t>(STAGE 4 &amp; 5)</t>
    </r>
  </si>
  <si>
    <r>
      <t xml:space="preserve">(A) ESTIMATED OR TENDER VALUES </t>
    </r>
    <r>
      <rPr>
        <b/>
        <sz val="12"/>
        <color indexed="10"/>
        <rFont val="Arial"/>
        <family val="2"/>
      </rPr>
      <t>(STAGES 1 TO 3)</t>
    </r>
  </si>
  <si>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</si>
  <si>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</si>
  <si>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</si>
  <si>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</si>
  <si>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</si>
  <si>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</si>
  <si>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</si>
  <si>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Typing Duplicating &amp; Printing TOTAL Excl VAT</t>
  </si>
  <si>
    <t>Travelling &amp; Public Transport Total Excl VAT</t>
  </si>
  <si>
    <r>
      <t>Additional Construction Monitoring</t>
    </r>
    <r>
      <rPr>
        <sz val="10"/>
        <rFont val="Arial"/>
        <family val="2"/>
      </rPr>
      <t>: A separately motivated fee is mentioned but not determined. This can be a separately calculated fee with the calculations shown on the Time Based sheet</t>
    </r>
  </si>
  <si>
    <t>Site Staff &amp; Other Charges Total Excl VAT</t>
  </si>
  <si>
    <t>Travelling Time Total Excl VAT</t>
  </si>
  <si>
    <t xml:space="preserve">Typing Total </t>
  </si>
  <si>
    <t>Duplicating Total</t>
  </si>
  <si>
    <t xml:space="preserve">Covers &amp; Binders Total </t>
  </si>
  <si>
    <t>Printing Total</t>
  </si>
  <si>
    <t>Travelling expenses Total</t>
  </si>
  <si>
    <t>Hours claimed</t>
  </si>
  <si>
    <t>TOTAL FOR PRELIMINARY DESIGN, DESIGN &amp; TENDER STAGE (a)</t>
  </si>
  <si>
    <t>TOTAL PERCENTAGE BASED FEES FOR CONSTRUCTION AND COMPLETION STAGES</t>
  </si>
  <si>
    <t>TOTAL FOR CONSTRUCTION AND COMPLETION STAGE (b)</t>
  </si>
  <si>
    <t>PLUS NON TAXABLE EXPENSES</t>
  </si>
  <si>
    <t>AMOUNT DUE</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</si>
  <si>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</si>
  <si>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</si>
  <si>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</si>
  <si>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</si>
  <si>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</si>
  <si>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NOTE: ALL ITEMS MUST INCLUDE VAT</t>
  </si>
  <si>
    <t>Site Staff &amp; Other Charges Total Incl VAT</t>
  </si>
  <si>
    <t>ESTIMATES ONLY</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</si>
  <si>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</si>
  <si>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</si>
  <si>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</si>
  <si>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</si>
  <si>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</si>
  <si>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</si>
  <si>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TOTAL FEES DUE (EXCL VAT)</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</si>
  <si>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</si>
  <si>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</si>
  <si>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</si>
  <si>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</si>
  <si>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</si>
  <si>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</si>
  <si>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</si>
  <si>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</si>
  <si>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</si>
  <si>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</si>
  <si>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</si>
  <si>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</si>
  <si>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</si>
  <si>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r>
      <t> </t>
    </r>
    <r>
      <rPr>
        <b/>
        <sz val="11"/>
        <rFont val="Arial"/>
        <family val="2"/>
      </rPr>
      <t>Structural:  Engineering projects:</t>
    </r>
  </si>
  <si>
    <t>%</t>
  </si>
  <si>
    <t>Construction</t>
  </si>
  <si>
    <r>
      <t xml:space="preserve">Completion of all </t>
    </r>
    <r>
      <rPr>
        <b/>
        <sz val="11"/>
        <rFont val="Arial"/>
        <family val="2"/>
      </rPr>
      <t xml:space="preserve">consulting engineering </t>
    </r>
    <r>
      <rPr>
        <sz val="11"/>
        <rFont val="Arial"/>
        <family val="2"/>
      </rPr>
      <t>services</t>
    </r>
  </si>
  <si>
    <t>DESIGN &amp; TENDER</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</si>
  <si>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</si>
  <si>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</si>
  <si>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</si>
  <si>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</si>
  <si>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</si>
  <si>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</si>
  <si>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</si>
  <si>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</si>
  <si>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</si>
  <si>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</si>
  <si>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</si>
  <si>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</si>
  <si>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</si>
  <si>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</si>
  <si>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</si>
  <si>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</si>
  <si>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</si>
  <si>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</si>
  <si>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</si>
  <si>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</si>
  <si>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</si>
  <si>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</si>
  <si>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</si>
  <si>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</si>
  <si>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</si>
  <si>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</si>
  <si>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</si>
  <si>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</si>
  <si>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</si>
  <si>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</si>
  <si>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</si>
  <si>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</si>
  <si>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</si>
  <si>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</si>
  <si>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</si>
  <si>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</si>
  <si>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</si>
  <si>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</si>
  <si>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</si>
  <si>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</si>
  <si>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</si>
  <si>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</si>
  <si>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</si>
  <si>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</si>
  <si>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</si>
  <si>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</si>
  <si>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</si>
  <si>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</si>
  <si>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</si>
  <si>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</si>
  <si>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</si>
  <si>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</si>
  <si>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</si>
  <si>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</si>
  <si>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</si>
  <si>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</si>
  <si>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</si>
  <si>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</si>
  <si>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</si>
  <si>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</si>
  <si>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</si>
  <si>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</si>
  <si>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</si>
  <si>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</si>
  <si>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</si>
  <si>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</si>
  <si>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</si>
  <si>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</si>
  <si>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</si>
  <si>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</si>
  <si>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</si>
  <si>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</si>
  <si>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</si>
  <si>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</si>
  <si>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</si>
  <si>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</si>
  <si>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</si>
  <si>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</si>
  <si>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</si>
  <si>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</si>
  <si>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</si>
  <si>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</si>
  <si>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</si>
  <si>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</si>
  <si>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</si>
  <si>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</si>
  <si>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</si>
  <si>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</si>
  <si>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</si>
  <si>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</si>
  <si>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</si>
  <si>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</si>
  <si>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</si>
  <si>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</si>
  <si>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</si>
  <si>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</si>
  <si>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</si>
  <si>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</si>
  <si>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</si>
  <si>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</si>
  <si>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</si>
  <si>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</si>
  <si>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</si>
  <si>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</si>
  <si>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</si>
  <si>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</si>
  <si>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</si>
  <si>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</si>
  <si>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</si>
  <si>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</si>
  <si>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</si>
  <si>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</si>
  <si>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</si>
  <si>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</si>
  <si>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</si>
  <si>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</si>
  <si>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</si>
  <si>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</si>
  <si>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</si>
  <si>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</si>
  <si>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</si>
  <si>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</si>
  <si>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</si>
  <si>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</si>
  <si>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</si>
  <si>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</si>
  <si>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</si>
  <si>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</si>
  <si>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</si>
  <si>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</si>
  <si>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</si>
  <si>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</si>
  <si>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</si>
  <si>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</si>
  <si>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</si>
  <si>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</si>
  <si>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</si>
  <si>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</si>
  <si>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</si>
  <si>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</si>
  <si>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</si>
  <si>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</si>
  <si>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</si>
  <si>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</si>
  <si>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</si>
  <si>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</si>
  <si>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</si>
  <si>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</si>
  <si>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</si>
  <si>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</si>
  <si>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</si>
  <si>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</si>
  <si>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</si>
  <si>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</si>
  <si>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</si>
  <si>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</si>
  <si>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</si>
  <si>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</si>
  <si>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</si>
  <si>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</si>
  <si>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</si>
  <si>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</si>
  <si>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</si>
  <si>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</si>
  <si>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</si>
  <si>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</si>
  <si>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</si>
  <si>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</si>
  <si>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</si>
  <si>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</si>
  <si>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</si>
  <si>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</si>
  <si>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</si>
  <si>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PLEASE READ THE NOTES (1st SHEET) BEFORE STARTING TO POPULATE THE SHEETS. COMPLETE ALL YELLOW CELLS!!!</t>
  </si>
  <si>
    <t>Revision 2.1 - 2012-10</t>
  </si>
  <si>
    <t>PREVIOUS CLAIMS</t>
  </si>
  <si>
    <t>Toll Gate &amp; Parking</t>
  </si>
  <si>
    <t>3. Subsistence Charges [See your letter of appointment. Use either Table 4 or Table 5, not both]</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</si>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</sst>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7" formatCode="&quot;R&quot;\ #,##0.00;&quot;R&quot;\ \-#,##0.00"/>
    <numFmt numFmtId="44" formatCode="_ &quot;R&quot;\ * #,##0.00_ ;_ &quot;R&quot;\ * \-#,##0.00_ ;_ &quot;R&quot;\ * &quot;-&quot;??_ ;_ @_ "/>
    <numFmt numFmtId="43" formatCode="_ * #,##0.00_ ;_ * \-#,##0.00_ ;_ * &quot;-&quot;??_ ;_ @_ "/>
    <numFmt numFmtId="164" formatCode="&quot;R&quot;\ #,##0_);\(&quot;R&quot;\ #,##0\)"/>
    <numFmt numFmtId="166" formatCode="&quot;R&quot;\ #,##0.00_);\(&quot;R&quot;\ #,##0.00\)"/>
    <numFmt numFmtId="187" formatCode="#.00"/>
    <numFmt numFmtId="189" formatCode="#."/>
    <numFmt numFmtId="190" formatCode="m\o\n\th\ d\,\ yyyy"/>
    <numFmt numFmtId="193" formatCode="0.0%"/>
    <numFmt numFmtId="195" formatCode="&quot;R&quot;\ #,##0.00"/>
    <numFmt numFmtId="200" formatCode="[$R-1C09]\ #,##0.00"/>
    <numFmt numFmtId="207" formatCode="[$-1C09]dd\ mmmm\ yyyy;@"/>
    <numFmt numFmtId="208" formatCode="&quot;R&quot;\ #,##0"/>
    <numFmt numFmtId="212" formatCode="&quot;R&quot;\ #,##0.000"/>
    <numFmt numFmtId="214" formatCode="General_)"/>
    <numFmt numFmtId="223" formatCode="0.0"/>
    <numFmt numFmtId="224" formatCode="dd\ mmmm\ yyyy"/>
    <numFmt numFmtId="225" formatCode="0.000"/>
    <numFmt numFmtId="226" formatCode="00"/>
    <numFmt numFmtId="227" formatCode="dd\-mmm\-yyyy"/>
    <numFmt numFmtId="228" formatCode="000000"/>
  </numFmts>
  <fonts count="86"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sz val="16"/>
      <color indexed="17"/>
      <name val="Arial"/>
      <family val="2"/>
    </font>
    <font>
      <b/>
      <i/>
      <sz val="12"/>
      <color indexed="10"/>
      <name val="Arial"/>
      <family val="2"/>
    </font>
    <font>
      <b/>
      <i/>
      <sz val="14"/>
      <color indexed="8"/>
      <name val="Arial"/>
      <family val="2"/>
    </font>
    <font>
      <b/>
      <i/>
      <sz val="12"/>
      <name val="Arial"/>
      <family val="2"/>
    </font>
    <font>
      <sz val="12"/>
      <name val="Courier"/>
      <family val="3"/>
    </font>
    <font>
      <i/>
      <sz val="12"/>
      <name val="Arial"/>
      <family val="2"/>
    </font>
    <font>
      <i/>
      <sz val="12"/>
      <color indexed="12"/>
      <name val="Arial"/>
      <family val="2"/>
    </font>
    <font>
      <b/>
      <i/>
      <sz val="12"/>
      <color indexed="12"/>
      <name val="Arial"/>
      <family val="2"/>
    </font>
    <font>
      <b/>
      <sz val="14"/>
      <color indexed="12"/>
      <name val="Arial"/>
      <family val="2"/>
    </font>
    <font>
      <sz val="14"/>
      <name val="Arial"/>
      <family val="2"/>
    </font>
    <font>
      <b/>
      <sz val="12"/>
      <color indexed="8"/>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b/>
      <sz val="10"/>
      <color indexed="81"/>
      <name val="Tahoma"/>
      <family val="2"/>
    </font>
    <font>
      <sz val="10"/>
      <color indexed="81"/>
      <name val="Tahoma"/>
      <family val="2"/>
    </font>
    <font>
      <i/>
      <sz val="11"/>
      <color indexed="8"/>
      <name val="Arial"/>
      <family val="2"/>
    </font>
    <font>
      <i/>
      <sz val="11"/>
      <name val="Arial"/>
      <family val="2"/>
    </font>
    <font>
      <i/>
      <sz val="12"/>
      <color indexed="8"/>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4"/>
      <name val="Arial"/>
      <family val="2"/>
    </font>
    <font>
      <sz val="9"/>
      <name val="Arial"/>
      <family val="2"/>
    </font>
    <font>
      <b/>
      <i/>
      <sz val="12"/>
      <color indexed="12"/>
      <name val="Courier"/>
      <family val="3"/>
    </font>
    <font>
      <b/>
      <i/>
      <sz val="12"/>
      <name val="Courier"/>
      <family val="3"/>
    </font>
    <font>
      <b/>
      <u/>
      <sz val="12"/>
      <name val="Arial"/>
      <family val="2"/>
    </font>
    <font>
      <b/>
      <sz val="20"/>
      <name val="Arial"/>
      <family val="2"/>
    </font>
    <font>
      <b/>
      <u/>
      <sz val="12"/>
      <color indexed="10"/>
      <name val="Arial"/>
      <family val="2"/>
    </font>
    <font>
      <b/>
      <i/>
      <sz val="10"/>
      <name val="Arial"/>
      <family val="2"/>
    </font>
    <font>
      <b/>
      <sz val="11"/>
      <color indexed="12"/>
      <name val="Arial"/>
      <family val="2"/>
    </font>
    <font>
      <sz val="8"/>
      <name val="Courier"/>
      <family val="3"/>
    </font>
    <font>
      <b/>
      <sz val="22"/>
      <color indexed="57"/>
      <name val="Arial"/>
      <family val="2"/>
    </font>
    <font>
      <b/>
      <sz val="12"/>
      <color indexed="57"/>
      <name val="Courier"/>
      <family val="3"/>
    </font>
    <font>
      <b/>
      <sz val="12"/>
      <name val="Courier"/>
      <family val="3"/>
    </font>
    <font>
      <sz val="8"/>
      <color indexed="10"/>
      <name val="Tahoma"/>
      <family val="2"/>
    </font>
    <font>
      <b/>
      <sz val="11"/>
      <color indexed="10"/>
      <name val="Arial Narrow"/>
      <family val="2"/>
    </font>
    <font>
      <sz val="12"/>
      <color indexed="10"/>
      <name val="Courier"/>
      <family val="3"/>
    </font>
    <font>
      <b/>
      <sz val="10"/>
      <name val="Courier"/>
      <family val="3"/>
    </font>
    <font>
      <b/>
      <i/>
      <sz val="10"/>
      <color rgb="FFFF0000"/>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u/>
      <sz val="14"/>
      <name val="Arial"/>
      <family val="2"/>
    </font>
    <font>
      <u/>
      <sz val="12"/>
      <color rgb="FFFF0000"/>
      <name val="Arial"/>
      <family val="2"/>
    </font>
    <font>
      <u/>
      <sz val="12"/>
      <name val="Arial"/>
      <family val="2"/>
    </font>
  </fonts>
  <fills count="13">
    <fill>
      <patternFill patternType="none"/>
    </fill>
    <fill>
      <patternFill patternType="gray125"/>
    </fill>
    <fill>
      <patternFill patternType="solid">
        <fgColor indexed="13"/>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solid">
        <fgColor indexed="42"/>
        <bgColor indexed="64"/>
      </patternFill>
    </fill>
    <fill>
      <patternFill patternType="solid">
        <fgColor indexed="52"/>
        <bgColor indexed="64"/>
      </patternFill>
    </fill>
    <fill>
      <patternFill patternType="lightTrellis"/>
    </fill>
    <fill>
      <patternFill patternType="solid">
        <fgColor indexed="49"/>
        <bgColor indexed="64"/>
      </patternFill>
    </fill>
    <fill>
      <patternFill patternType="solid">
        <fgColor indexed="57"/>
        <bgColor indexed="64"/>
      </patternFill>
    </fill>
    <fill>
      <patternFill patternType="solid">
        <fgColor indexed="22"/>
        <bgColor indexed="64"/>
      </patternFill>
    </fill>
    <fill>
      <patternFill patternType="solid">
        <fgColor theme="0" tint="-4.9989318521683403E-2"/>
        <bgColor indexed="64"/>
      </patternFill>
    </fill>
  </fills>
  <borders count="184">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style="double">
        <color indexed="64"/>
      </right>
      <top/>
      <bottom style="double">
        <color indexed="64"/>
      </bottom>
      <diagonal/>
    </border>
    <border>
      <left/>
      <right/>
      <top style="medium">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thin">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top style="hair">
        <color indexed="64"/>
      </top>
      <bottom style="hair">
        <color indexed="64"/>
      </bottom>
      <diagonal/>
    </border>
    <border>
      <left style="thin">
        <color indexed="64"/>
      </left>
      <right/>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tted">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hair">
        <color indexed="64"/>
      </top>
      <bottom/>
      <diagonal/>
    </border>
    <border>
      <left/>
      <right style="double">
        <color indexed="64"/>
      </right>
      <top style="thin">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double">
        <color indexed="64"/>
      </bottom>
      <diagonal/>
    </border>
    <border>
      <left/>
      <right/>
      <top style="dotted">
        <color indexed="64"/>
      </top>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dotted">
        <color indexed="64"/>
      </top>
      <bottom style="hair">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top style="dotted">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190"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87" fontId="2" fillId="0" borderId="0">
      <protection locked="0"/>
    </xf>
    <xf numFmtId="189" fontId="3" fillId="0" borderId="0">
      <protection locked="0"/>
    </xf>
    <xf numFmtId="189" fontId="3" fillId="0" borderId="0">
      <protection locked="0"/>
    </xf>
    <xf numFmtId="0" fontId="25" fillId="0" borderId="0"/>
    <xf numFmtId="0" fontId="14" fillId="0" borderId="0"/>
    <xf numFmtId="0" fontId="34" fillId="0" borderId="0" applyFont="0"/>
    <xf numFmtId="9" fontId="1" fillId="0" borderId="0" applyFont="0" applyFill="0" applyBorder="0" applyAlignment="0" applyProtection="0"/>
    <xf numFmtId="189" fontId="2" fillId="0" borderId="1">
      <protection locked="0"/>
    </xf>
  </cellStyleXfs>
  <cellXfs count="1254">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18" fillId="0" borderId="0" xfId="0" applyFont="1"/>
    <xf numFmtId="0" fontId="4" fillId="0" borderId="0" xfId="0" applyFont="1"/>
    <xf numFmtId="3" fontId="29" fillId="0" borderId="0" xfId="15" applyNumberFormat="1" applyFont="1" applyBorder="1" applyProtection="1"/>
    <xf numFmtId="0" fontId="4" fillId="0" borderId="3" xfId="0" applyFont="1" applyFill="1" applyBorder="1" applyAlignment="1" applyProtection="1">
      <alignment horizontal="left" vertical="center" wrapText="1"/>
    </xf>
    <xf numFmtId="0" fontId="0" fillId="0" borderId="0" xfId="0" applyAlignment="1">
      <alignment horizontal="left" vertical="center"/>
    </xf>
    <xf numFmtId="0" fontId="4" fillId="0" borderId="4" xfId="0" applyFont="1" applyFill="1" applyBorder="1" applyAlignment="1" applyProtection="1">
      <alignment horizontal="left" vertical="center" wrapText="1"/>
    </xf>
    <xf numFmtId="0" fontId="0" fillId="0" borderId="0" xfId="0" applyAlignment="1">
      <alignment horizontal="right" vertical="center"/>
    </xf>
    <xf numFmtId="0" fontId="41"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6" fillId="0" borderId="0" xfId="0" applyFont="1"/>
    <xf numFmtId="0" fontId="18" fillId="0" borderId="3"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193" fontId="28" fillId="0" borderId="5" xfId="17" applyNumberFormat="1" applyFont="1" applyBorder="1"/>
    <xf numFmtId="193" fontId="28" fillId="0" borderId="6" xfId="17" applyNumberFormat="1" applyFont="1" applyBorder="1"/>
    <xf numFmtId="193" fontId="28" fillId="0" borderId="7" xfId="17" applyNumberFormat="1" applyFont="1" applyBorder="1"/>
    <xf numFmtId="0" fontId="5" fillId="0" borderId="3" xfId="0" applyFont="1" applyFill="1" applyBorder="1" applyAlignment="1" applyProtection="1">
      <alignment vertical="center"/>
    </xf>
    <xf numFmtId="0" fontId="4" fillId="0" borderId="0" xfId="0" applyFont="1" applyBorder="1" applyAlignment="1" applyProtection="1">
      <alignment vertical="center"/>
    </xf>
    <xf numFmtId="9" fontId="5" fillId="0" borderId="3" xfId="0" applyNumberFormat="1"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8" xfId="0" applyFont="1" applyBorder="1" applyAlignment="1" applyProtection="1">
      <alignment vertical="center"/>
    </xf>
    <xf numFmtId="195" fontId="4"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2" xfId="0" applyFont="1" applyFill="1" applyBorder="1" applyAlignment="1" applyProtection="1">
      <alignment vertical="center"/>
    </xf>
    <xf numFmtId="166" fontId="5" fillId="0" borderId="8"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6"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7"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195" fontId="6"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6" fontId="5" fillId="0" borderId="0"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4" fillId="0" borderId="11" xfId="0" applyFont="1" applyBorder="1" applyAlignment="1" applyProtection="1">
      <alignment vertical="center"/>
    </xf>
    <xf numFmtId="0" fontId="5" fillId="0" borderId="11" xfId="0" applyFont="1" applyFill="1" applyBorder="1" applyAlignment="1" applyProtection="1">
      <alignment vertical="center"/>
    </xf>
    <xf numFmtId="0" fontId="4" fillId="0" borderId="11" xfId="0" applyFont="1" applyBorder="1" applyAlignment="1" applyProtection="1">
      <alignment horizontal="left" vertical="center"/>
    </xf>
    <xf numFmtId="0" fontId="7" fillId="0" borderId="11" xfId="0" applyFont="1" applyBorder="1" applyAlignment="1" applyProtection="1">
      <alignment horizontal="left" vertical="center"/>
    </xf>
    <xf numFmtId="0" fontId="6" fillId="0" borderId="11"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1" xfId="0" applyFont="1" applyFill="1" applyBorder="1" applyAlignment="1" applyProtection="1">
      <alignment horizontal="left" vertical="center"/>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166"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14" xfId="0" applyFont="1" applyBorder="1" applyAlignment="1" applyProtection="1">
      <alignment vertical="center"/>
    </xf>
    <xf numFmtId="0" fontId="5" fillId="0" borderId="14" xfId="0" applyFont="1" applyFill="1" applyBorder="1" applyAlignment="1" applyProtection="1">
      <alignment horizontal="lef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10" xfId="0" applyFont="1" applyBorder="1" applyAlignment="1" applyProtection="1">
      <alignment vertical="center"/>
    </xf>
    <xf numFmtId="0" fontId="35" fillId="0" borderId="11" xfId="0" applyFont="1" applyBorder="1" applyAlignment="1" applyProtection="1">
      <alignment vertical="center"/>
    </xf>
    <xf numFmtId="0" fontId="18" fillId="0" borderId="11" xfId="0" applyFont="1" applyBorder="1" applyAlignment="1" applyProtection="1">
      <alignment vertical="center"/>
    </xf>
    <xf numFmtId="0" fontId="23" fillId="0" borderId="0" xfId="14" applyNumberFormat="1" applyFont="1" applyFill="1" applyBorder="1" applyAlignment="1" applyProtection="1">
      <alignment vertical="center"/>
      <protection hidden="1"/>
    </xf>
    <xf numFmtId="0" fontId="35" fillId="0" borderId="0" xfId="0" applyFont="1" applyBorder="1" applyAlignment="1" applyProtection="1">
      <alignment vertical="center"/>
    </xf>
    <xf numFmtId="0" fontId="35" fillId="0" borderId="0" xfId="0" applyFont="1" applyBorder="1" applyAlignment="1" applyProtection="1">
      <alignment horizontal="left" vertical="center"/>
    </xf>
    <xf numFmtId="0" fontId="35" fillId="0" borderId="8" xfId="0" applyFont="1" applyBorder="1" applyAlignment="1" applyProtection="1">
      <alignment vertical="center"/>
    </xf>
    <xf numFmtId="0" fontId="19" fillId="0" borderId="0" xfId="0" applyFont="1" applyBorder="1" applyAlignment="1" applyProtection="1">
      <alignment vertical="center"/>
    </xf>
    <xf numFmtId="214" fontId="37" fillId="0" borderId="0" xfId="14" applyNumberFormat="1" applyFont="1" applyFill="1" applyBorder="1" applyAlignment="1" applyProtection="1">
      <alignment vertical="center"/>
      <protection hidden="1"/>
    </xf>
    <xf numFmtId="0" fontId="35" fillId="0" borderId="0" xfId="0"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15" xfId="0" applyFont="1" applyBorder="1" applyAlignment="1" applyProtection="1">
      <alignment vertical="center"/>
    </xf>
    <xf numFmtId="0" fontId="4" fillId="0" borderId="2" xfId="0" applyFont="1" applyFill="1" applyBorder="1" applyAlignment="1" applyProtection="1">
      <alignment vertical="center"/>
    </xf>
    <xf numFmtId="195" fontId="39" fillId="0" borderId="0" xfId="0" applyNumberFormat="1" applyFont="1" applyBorder="1" applyAlignment="1" applyProtection="1">
      <alignment horizontal="center" vertical="center"/>
    </xf>
    <xf numFmtId="10" fontId="4" fillId="0" borderId="0" xfId="17" applyNumberFormat="1" applyFont="1" applyFill="1" applyBorder="1" applyAlignment="1" applyProtection="1">
      <alignment vertical="center"/>
    </xf>
    <xf numFmtId="195" fontId="4" fillId="0" borderId="0" xfId="0" applyNumberFormat="1" applyFont="1" applyFill="1" applyBorder="1" applyAlignment="1" applyProtection="1">
      <alignment horizontal="center" vertical="center"/>
    </xf>
    <xf numFmtId="208" fontId="4" fillId="0" borderId="0" xfId="0" applyNumberFormat="1" applyFont="1" applyFill="1" applyBorder="1" applyAlignment="1" applyProtection="1">
      <alignment vertical="center"/>
    </xf>
    <xf numFmtId="195"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95" fontId="4" fillId="0" borderId="0" xfId="0" applyNumberFormat="1" applyFont="1" applyBorder="1" applyAlignment="1" applyProtection="1">
      <alignment vertical="center"/>
    </xf>
    <xf numFmtId="195" fontId="39" fillId="0" borderId="0" xfId="0" applyNumberFormat="1" applyFont="1" applyFill="1" applyBorder="1" applyAlignment="1" applyProtection="1">
      <alignment vertical="center"/>
    </xf>
    <xf numFmtId="208" fontId="4" fillId="0" borderId="0" xfId="17" applyNumberFormat="1" applyFont="1" applyFill="1" applyBorder="1" applyAlignment="1" applyProtection="1">
      <alignment vertical="center"/>
    </xf>
    <xf numFmtId="9" fontId="4" fillId="0" borderId="0" xfId="17" applyFont="1" applyFill="1" applyBorder="1" applyAlignment="1" applyProtection="1">
      <alignment vertical="center"/>
    </xf>
    <xf numFmtId="0" fontId="5" fillId="0" borderId="0" xfId="0" applyFont="1" applyFill="1" applyBorder="1" applyAlignment="1" applyProtection="1">
      <alignment horizontal="center" vertical="center"/>
    </xf>
    <xf numFmtId="195" fontId="39" fillId="0" borderId="0" xfId="0" applyNumberFormat="1" applyFont="1" applyFill="1" applyBorder="1" applyAlignment="1" applyProtection="1">
      <alignment horizontal="center" vertical="center"/>
    </xf>
    <xf numFmtId="10" fontId="7" fillId="0" borderId="0" xfId="17" applyNumberFormat="1" applyFont="1" applyFill="1" applyBorder="1" applyAlignment="1" applyProtection="1">
      <alignment vertical="center"/>
    </xf>
    <xf numFmtId="9" fontId="4" fillId="0" borderId="10" xfId="0" applyNumberFormat="1" applyFont="1" applyFill="1" applyBorder="1" applyAlignment="1" applyProtection="1">
      <alignment vertical="center"/>
    </xf>
    <xf numFmtId="0" fontId="4" fillId="0" borderId="11" xfId="0" applyFont="1" applyFill="1" applyBorder="1" applyAlignment="1" applyProtection="1">
      <alignment vertical="center"/>
    </xf>
    <xf numFmtId="0" fontId="4" fillId="0" borderId="11" xfId="0" applyFont="1" applyBorder="1" applyAlignment="1" applyProtection="1">
      <alignment horizontal="center" vertical="center"/>
    </xf>
    <xf numFmtId="195" fontId="4" fillId="0" borderId="11" xfId="0" applyNumberFormat="1" applyFont="1" applyBorder="1" applyAlignment="1" applyProtection="1">
      <alignment vertical="center"/>
    </xf>
    <xf numFmtId="195" fontId="4" fillId="0" borderId="11" xfId="0" applyNumberFormat="1" applyFont="1" applyFill="1" applyBorder="1" applyAlignment="1" applyProtection="1">
      <alignment vertical="center"/>
    </xf>
    <xf numFmtId="208" fontId="4" fillId="0" borderId="11" xfId="17" applyNumberFormat="1" applyFont="1" applyFill="1" applyBorder="1" applyAlignment="1" applyProtection="1">
      <alignment vertical="center"/>
    </xf>
    <xf numFmtId="195" fontId="4" fillId="0" borderId="11" xfId="0" applyNumberFormat="1" applyFont="1" applyFill="1" applyBorder="1" applyAlignment="1" applyProtection="1">
      <alignment horizontal="center" vertical="center"/>
    </xf>
    <xf numFmtId="0" fontId="41" fillId="0" borderId="13"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horizontal="center" vertical="center"/>
    </xf>
    <xf numFmtId="195" fontId="5" fillId="0" borderId="0" xfId="2"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9" xfId="0" applyNumberFormat="1" applyFont="1" applyFill="1" applyBorder="1" applyAlignment="1" applyProtection="1">
      <alignment vertical="center"/>
    </xf>
    <xf numFmtId="0" fontId="5" fillId="0" borderId="9" xfId="0" applyFont="1" applyFill="1" applyBorder="1" applyAlignment="1" applyProtection="1">
      <alignment horizontal="center" vertical="center"/>
    </xf>
    <xf numFmtId="9" fontId="5" fillId="0" borderId="9" xfId="17" applyFont="1" applyFill="1" applyBorder="1" applyAlignment="1" applyProtection="1">
      <alignment vertical="center"/>
    </xf>
    <xf numFmtId="195" fontId="5" fillId="0" borderId="9" xfId="0" applyNumberFormat="1" applyFont="1" applyFill="1" applyBorder="1" applyAlignment="1" applyProtection="1">
      <alignment vertical="center"/>
    </xf>
    <xf numFmtId="195" fontId="5" fillId="0" borderId="9" xfId="0" applyNumberFormat="1" applyFont="1" applyFill="1" applyBorder="1" applyAlignment="1" applyProtection="1">
      <alignment horizontal="center" vertical="center"/>
    </xf>
    <xf numFmtId="195" fontId="5" fillId="0" borderId="0" xfId="0" applyNumberFormat="1" applyFont="1" applyFill="1" applyBorder="1" applyAlignment="1" applyProtection="1">
      <alignment horizontal="left" vertical="center"/>
    </xf>
    <xf numFmtId="0" fontId="4" fillId="0" borderId="10" xfId="0" applyFont="1" applyBorder="1" applyAlignment="1" applyProtection="1">
      <alignment vertical="center"/>
    </xf>
    <xf numFmtId="195" fontId="6" fillId="0" borderId="11" xfId="0" applyNumberFormat="1" applyFont="1" applyFill="1" applyBorder="1" applyAlignment="1" applyProtection="1">
      <alignment vertical="center"/>
    </xf>
    <xf numFmtId="195" fontId="5" fillId="0" borderId="11" xfId="0" applyNumberFormat="1" applyFont="1" applyFill="1" applyBorder="1" applyAlignment="1" applyProtection="1">
      <alignment vertical="center"/>
    </xf>
    <xf numFmtId="193" fontId="5" fillId="0" borderId="0" xfId="0" applyNumberFormat="1" applyFont="1" applyFill="1" applyBorder="1" applyAlignment="1" applyProtection="1">
      <alignment vertical="center"/>
    </xf>
    <xf numFmtId="195" fontId="4" fillId="0" borderId="0" xfId="17" applyNumberFormat="1" applyFont="1" applyFill="1" applyBorder="1" applyAlignment="1" applyProtection="1">
      <alignment vertical="center"/>
    </xf>
    <xf numFmtId="0" fontId="5" fillId="0" borderId="9" xfId="0" applyFont="1" applyFill="1" applyBorder="1" applyAlignment="1" applyProtection="1">
      <alignment vertical="center"/>
    </xf>
    <xf numFmtId="195" fontId="4" fillId="0" borderId="9" xfId="0" applyNumberFormat="1" applyFont="1" applyBorder="1" applyAlignment="1" applyProtection="1">
      <alignment vertical="center"/>
    </xf>
    <xf numFmtId="0" fontId="43" fillId="0" borderId="11" xfId="0" applyFont="1" applyBorder="1" applyAlignment="1" applyProtection="1">
      <alignment vertical="center"/>
    </xf>
    <xf numFmtId="0" fontId="4" fillId="0" borderId="11" xfId="0" applyFont="1" applyFill="1" applyBorder="1" applyAlignment="1" applyProtection="1">
      <alignment horizontal="left" vertical="center"/>
    </xf>
    <xf numFmtId="0" fontId="42" fillId="0" borderId="11" xfId="0" applyFont="1" applyFill="1" applyBorder="1" applyAlignment="1" applyProtection="1">
      <alignment horizontal="left" vertical="center"/>
    </xf>
    <xf numFmtId="0" fontId="6" fillId="0" borderId="16" xfId="0" applyFont="1" applyFill="1" applyBorder="1" applyAlignment="1" applyProtection="1">
      <alignment vertical="center"/>
    </xf>
    <xf numFmtId="0" fontId="5" fillId="0" borderId="9" xfId="0" applyFont="1" applyFill="1" applyBorder="1" applyAlignment="1" applyProtection="1">
      <alignment horizontal="left" vertical="center"/>
    </xf>
    <xf numFmtId="0" fontId="6" fillId="0" borderId="9" xfId="0" applyFont="1" applyFill="1" applyBorder="1" applyAlignment="1" applyProtection="1">
      <alignment vertical="center"/>
    </xf>
    <xf numFmtId="0" fontId="40" fillId="0" borderId="17"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208" fontId="19" fillId="0" borderId="18" xfId="0" applyNumberFormat="1" applyFont="1" applyBorder="1" applyAlignment="1" applyProtection="1">
      <alignment vertical="center"/>
    </xf>
    <xf numFmtId="0" fontId="6" fillId="0" borderId="11" xfId="0" applyFont="1" applyFill="1" applyBorder="1" applyAlignment="1" applyProtection="1">
      <alignment horizontal="left" vertical="center"/>
    </xf>
    <xf numFmtId="0" fontId="19" fillId="0" borderId="0" xfId="0" applyFont="1" applyBorder="1" applyAlignment="1" applyProtection="1">
      <alignment horizontal="left" vertical="center"/>
    </xf>
    <xf numFmtId="0" fontId="37" fillId="0" borderId="0" xfId="0" applyFont="1" applyBorder="1" applyAlignment="1" applyProtection="1">
      <alignment vertical="center"/>
    </xf>
    <xf numFmtId="0" fontId="19" fillId="0" borderId="0" xfId="0" applyFont="1" applyFill="1" applyBorder="1" applyAlignment="1" applyProtection="1">
      <alignment horizontal="left" vertical="center"/>
    </xf>
    <xf numFmtId="0" fontId="17" fillId="0" borderId="0" xfId="0" applyFont="1" applyAlignment="1">
      <alignment vertical="center" wrapText="1"/>
    </xf>
    <xf numFmtId="0" fontId="4" fillId="0" borderId="0" xfId="0" applyFont="1" applyAlignment="1">
      <alignment vertical="center" wrapText="1"/>
    </xf>
    <xf numFmtId="0" fontId="45"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4" fillId="0" borderId="0" xfId="0" applyFont="1" applyAlignment="1">
      <alignment wrapText="1"/>
    </xf>
    <xf numFmtId="0" fontId="15" fillId="0" borderId="3"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5" fillId="0" borderId="8"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pplyProtection="1">
      <alignment vertical="center"/>
    </xf>
    <xf numFmtId="224" fontId="33" fillId="0" borderId="0" xfId="0" applyNumberFormat="1" applyFont="1" applyBorder="1" applyAlignment="1" applyProtection="1">
      <alignment horizontal="left" vertical="center"/>
    </xf>
    <xf numFmtId="9" fontId="17" fillId="0" borderId="2" xfId="17" applyFont="1" applyFill="1" applyBorder="1" applyAlignment="1">
      <alignment vertical="center"/>
    </xf>
    <xf numFmtId="49" fontId="35" fillId="0" borderId="11" xfId="0" applyNumberFormat="1" applyFont="1" applyBorder="1" applyAlignment="1">
      <alignment vertical="center"/>
    </xf>
    <xf numFmtId="0" fontId="17" fillId="0" borderId="11" xfId="0" applyFont="1" applyBorder="1" applyAlignment="1">
      <alignment vertical="center"/>
    </xf>
    <xf numFmtId="0" fontId="17" fillId="0" borderId="11" xfId="0" applyNumberFormat="1" applyFont="1" applyBorder="1" applyAlignment="1">
      <alignment vertical="center"/>
    </xf>
    <xf numFmtId="0" fontId="32" fillId="2" borderId="17" xfId="0" applyFont="1" applyFill="1" applyBorder="1" applyAlignment="1" applyProtection="1">
      <alignment vertical="center"/>
    </xf>
    <xf numFmtId="0" fontId="5" fillId="2" borderId="12" xfId="0" applyFont="1" applyFill="1" applyBorder="1" applyAlignment="1" applyProtection="1">
      <alignment vertical="center"/>
    </xf>
    <xf numFmtId="0" fontId="5" fillId="0" borderId="14" xfId="0" applyFont="1" applyFill="1" applyBorder="1" applyAlignment="1" applyProtection="1">
      <alignment vertical="center"/>
    </xf>
    <xf numFmtId="0" fontId="15" fillId="0" borderId="0" xfId="0" applyFont="1" applyBorder="1" applyAlignment="1">
      <alignment horizontal="right" vertical="center" wrapText="1"/>
    </xf>
    <xf numFmtId="0" fontId="15" fillId="0" borderId="19" xfId="0" applyFont="1" applyBorder="1" applyAlignment="1">
      <alignment vertical="center"/>
    </xf>
    <xf numFmtId="0" fontId="15" fillId="0" borderId="9" xfId="0" applyFont="1" applyBorder="1" applyAlignment="1">
      <alignment vertical="center" wrapText="1"/>
    </xf>
    <xf numFmtId="0" fontId="15" fillId="0" borderId="11" xfId="0" applyFont="1" applyBorder="1" applyAlignment="1">
      <alignment vertical="center"/>
    </xf>
    <xf numFmtId="0" fontId="15" fillId="0" borderId="0" xfId="0" applyFont="1" applyBorder="1" applyAlignment="1" applyProtection="1">
      <alignment horizontal="right" vertical="center"/>
    </xf>
    <xf numFmtId="0" fontId="15" fillId="0" borderId="11" xfId="0" applyFont="1" applyBorder="1" applyAlignment="1" applyProtection="1">
      <alignment vertical="center"/>
    </xf>
    <xf numFmtId="0" fontId="15" fillId="3" borderId="11" xfId="0" applyFont="1" applyFill="1" applyBorder="1" applyAlignment="1" applyProtection="1">
      <alignment vertical="center"/>
    </xf>
    <xf numFmtId="0" fontId="15" fillId="3" borderId="15" xfId="0" applyFont="1" applyFill="1" applyBorder="1" applyAlignment="1" applyProtection="1">
      <alignment vertical="center"/>
    </xf>
    <xf numFmtId="0" fontId="15" fillId="0" borderId="20" xfId="16" applyFont="1" applyFill="1" applyBorder="1" applyAlignment="1" applyProtection="1">
      <alignment horizontal="left" vertical="center"/>
    </xf>
    <xf numFmtId="0" fontId="15" fillId="0" borderId="21"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20" xfId="16" applyFont="1" applyBorder="1" applyAlignment="1" applyProtection="1">
      <alignment vertical="center"/>
    </xf>
    <xf numFmtId="0" fontId="15" fillId="0" borderId="22" xfId="0" applyFont="1" applyBorder="1" applyAlignment="1" applyProtection="1">
      <alignment vertical="center"/>
    </xf>
    <xf numFmtId="0" fontId="15" fillId="0" borderId="0" xfId="0" applyFont="1" applyBorder="1" applyAlignment="1">
      <alignment horizontal="center" vertical="center"/>
    </xf>
    <xf numFmtId="0" fontId="15" fillId="0" borderId="23"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xf>
    <xf numFmtId="0" fontId="15" fillId="0" borderId="23" xfId="0" applyFont="1" applyBorder="1" applyAlignment="1">
      <alignment horizontal="center" vertical="center" wrapText="1"/>
    </xf>
    <xf numFmtId="0" fontId="15" fillId="0" borderId="24" xfId="0" applyFont="1" applyFill="1" applyBorder="1" applyAlignment="1" applyProtection="1">
      <alignment vertical="center"/>
    </xf>
    <xf numFmtId="0" fontId="15" fillId="0" borderId="0" xfId="0" applyFont="1" applyBorder="1" applyAlignment="1">
      <alignment horizontal="left" vertical="center" wrapText="1"/>
    </xf>
    <xf numFmtId="0" fontId="15" fillId="0" borderId="3" xfId="0" applyFont="1" applyBorder="1" applyAlignment="1">
      <alignment vertical="center" wrapText="1"/>
    </xf>
    <xf numFmtId="0" fontId="15" fillId="0" borderId="0" xfId="0" applyFont="1" applyBorder="1" applyAlignment="1">
      <alignment vertical="center" wrapText="1"/>
    </xf>
    <xf numFmtId="0" fontId="15" fillId="0" borderId="3"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15" fillId="0" borderId="4" xfId="0" applyFont="1" applyBorder="1" applyAlignment="1">
      <alignment vertical="center" wrapText="1"/>
    </xf>
    <xf numFmtId="0" fontId="15" fillId="0" borderId="12" xfId="0" applyFont="1" applyBorder="1" applyAlignment="1">
      <alignment vertical="center"/>
    </xf>
    <xf numFmtId="0" fontId="10" fillId="0" borderId="0" xfId="0" applyFont="1" applyBorder="1" applyAlignment="1" applyProtection="1">
      <alignment vertical="center"/>
    </xf>
    <xf numFmtId="0" fontId="10" fillId="0" borderId="25" xfId="0" applyFont="1" applyBorder="1" applyAlignment="1" applyProtection="1">
      <alignment vertical="center"/>
    </xf>
    <xf numFmtId="49" fontId="29" fillId="4" borderId="26"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protection locked="0"/>
    </xf>
    <xf numFmtId="1" fontId="29" fillId="0" borderId="27" xfId="0" applyNumberFormat="1" applyFont="1" applyFill="1" applyBorder="1" applyAlignment="1" applyProtection="1">
      <alignment horizontal="center" vertical="center"/>
    </xf>
    <xf numFmtId="49" fontId="29" fillId="4" borderId="26"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vertical="center"/>
    </xf>
    <xf numFmtId="49" fontId="29" fillId="4" borderId="28" xfId="0" applyNumberFormat="1" applyFont="1" applyFill="1" applyBorder="1" applyAlignment="1" applyProtection="1">
      <alignment horizontal="center" vertical="center"/>
      <protection locked="0"/>
    </xf>
    <xf numFmtId="0" fontId="49" fillId="0" borderId="0" xfId="0" applyFont="1" applyBorder="1" applyAlignment="1" applyProtection="1">
      <alignment horizontal="left" vertical="center"/>
    </xf>
    <xf numFmtId="0" fontId="44" fillId="0" borderId="0" xfId="14" applyNumberFormat="1" applyFont="1" applyFill="1" applyBorder="1" applyAlignment="1" applyProtection="1">
      <alignment vertical="center"/>
      <protection hidden="1"/>
    </xf>
    <xf numFmtId="0" fontId="30" fillId="0" borderId="0" xfId="0" applyFont="1" applyBorder="1" applyAlignment="1" applyProtection="1">
      <alignment horizontal="center" vertical="center"/>
    </xf>
    <xf numFmtId="0" fontId="0" fillId="0" borderId="13" xfId="0" applyBorder="1"/>
    <xf numFmtId="0" fontId="30" fillId="0" borderId="0" xfId="0" applyFont="1" applyBorder="1" applyAlignment="1">
      <alignment horizontal="center" vertical="center"/>
    </xf>
    <xf numFmtId="0" fontId="15" fillId="0" borderId="29" xfId="0" applyFont="1" applyBorder="1" applyAlignment="1">
      <alignment vertical="center"/>
    </xf>
    <xf numFmtId="49" fontId="29" fillId="2" borderId="23"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center"/>
    </xf>
    <xf numFmtId="195" fontId="15" fillId="4" borderId="23" xfId="0" applyNumberFormat="1" applyFont="1" applyFill="1" applyBorder="1" applyAlignment="1" applyProtection="1">
      <alignment vertical="center"/>
      <protection locked="0"/>
    </xf>
    <xf numFmtId="0" fontId="19" fillId="5" borderId="30" xfId="0" applyFont="1" applyFill="1" applyBorder="1" applyAlignment="1" applyProtection="1">
      <alignment horizontal="center" vertical="center"/>
      <protection locked="0"/>
    </xf>
    <xf numFmtId="49" fontId="17" fillId="4" borderId="26" xfId="0" applyNumberFormat="1" applyFont="1" applyFill="1" applyBorder="1" applyAlignment="1" applyProtection="1">
      <alignment horizontal="center" vertical="center"/>
      <protection locked="0"/>
    </xf>
    <xf numFmtId="0" fontId="19" fillId="4" borderId="26" xfId="0" applyFont="1" applyFill="1" applyBorder="1" applyAlignment="1" applyProtection="1">
      <alignment horizontal="center" vertical="center"/>
      <protection locked="0"/>
    </xf>
    <xf numFmtId="49" fontId="17" fillId="4" borderId="26" xfId="0" applyNumberFormat="1" applyFont="1" applyFill="1" applyBorder="1" applyAlignment="1" applyProtection="1">
      <alignment vertical="center"/>
      <protection locked="0"/>
    </xf>
    <xf numFmtId="0" fontId="17" fillId="0" borderId="31" xfId="0" applyFont="1" applyFill="1" applyBorder="1" applyAlignment="1" applyProtection="1">
      <alignment vertical="center"/>
      <protection locked="0"/>
    </xf>
    <xf numFmtId="49" fontId="60" fillId="4" borderId="26" xfId="0" applyNumberFormat="1" applyFont="1" applyFill="1" applyBorder="1" applyAlignment="1" applyProtection="1">
      <alignment horizontal="left" vertical="center"/>
      <protection locked="0"/>
    </xf>
    <xf numFmtId="0" fontId="38" fillId="0" borderId="0" xfId="0" applyFont="1" applyBorder="1" applyAlignment="1" applyProtection="1">
      <alignment vertical="center"/>
    </xf>
    <xf numFmtId="0" fontId="18" fillId="0" borderId="8" xfId="0" applyFont="1" applyFill="1" applyBorder="1" applyAlignment="1" applyProtection="1">
      <alignment vertical="center"/>
      <protection locked="0"/>
    </xf>
    <xf numFmtId="49" fontId="19" fillId="4" borderId="26" xfId="0" applyNumberFormat="1" applyFont="1" applyFill="1" applyBorder="1" applyAlignment="1" applyProtection="1">
      <alignment vertical="center" wrapText="1"/>
      <protection locked="0"/>
    </xf>
    <xf numFmtId="49" fontId="19" fillId="4" borderId="26" xfId="0" applyNumberFormat="1" applyFont="1" applyFill="1" applyBorder="1" applyAlignment="1" applyProtection="1">
      <alignment horizontal="left" vertical="center"/>
      <protection locked="0"/>
    </xf>
    <xf numFmtId="224" fontId="19" fillId="4" borderId="26" xfId="0" applyNumberFormat="1" applyFont="1" applyFill="1" applyBorder="1" applyAlignment="1" applyProtection="1">
      <alignment horizontal="center" vertical="center"/>
      <protection locked="0"/>
    </xf>
    <xf numFmtId="0" fontId="61" fillId="0" borderId="3" xfId="0" applyFont="1" applyBorder="1" applyAlignment="1">
      <alignment vertical="center"/>
    </xf>
    <xf numFmtId="0" fontId="15" fillId="0" borderId="32" xfId="0" applyFont="1" applyFill="1" applyBorder="1" applyAlignment="1" applyProtection="1">
      <alignment horizontal="center" vertical="center" wrapText="1"/>
    </xf>
    <xf numFmtId="0" fontId="17" fillId="6" borderId="33" xfId="0" applyFont="1" applyFill="1" applyBorder="1" applyAlignment="1" applyProtection="1">
      <alignment horizontal="center" vertical="center" wrapText="1"/>
    </xf>
    <xf numFmtId="0" fontId="15" fillId="3" borderId="0" xfId="0" applyFont="1" applyFill="1" applyBorder="1" applyAlignment="1" applyProtection="1">
      <alignment vertical="center"/>
    </xf>
    <xf numFmtId="0" fontId="15" fillId="3" borderId="8" xfId="0" applyFont="1" applyFill="1" applyBorder="1" applyAlignment="1" applyProtection="1">
      <alignment vertical="center"/>
    </xf>
    <xf numFmtId="0" fontId="15" fillId="0" borderId="34" xfId="0" applyFont="1" applyBorder="1" applyAlignment="1">
      <alignment vertical="center"/>
    </xf>
    <xf numFmtId="0" fontId="15" fillId="0" borderId="35" xfId="0" applyFont="1" applyBorder="1" applyAlignment="1">
      <alignment vertical="center"/>
    </xf>
    <xf numFmtId="0" fontId="17" fillId="0" borderId="0" xfId="0" applyFont="1" applyBorder="1" applyAlignment="1">
      <alignment vertical="center"/>
    </xf>
    <xf numFmtId="0" fontId="15" fillId="0" borderId="36" xfId="0" applyFont="1" applyBorder="1" applyAlignment="1">
      <alignment vertical="center"/>
    </xf>
    <xf numFmtId="0" fontId="15" fillId="0" borderId="2" xfId="0" applyFont="1" applyBorder="1" applyAlignment="1">
      <alignmen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8" xfId="0" applyFont="1" applyBorder="1" applyAlignment="1">
      <alignment vertical="center"/>
    </xf>
    <xf numFmtId="0" fontId="7" fillId="0" borderId="0" xfId="0"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4" borderId="26"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4" borderId="26" xfId="0" applyFont="1" applyFill="1" applyBorder="1" applyAlignment="1" applyProtection="1">
      <alignment vertical="center"/>
      <protection locked="0"/>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9" fillId="0" borderId="40" xfId="0" applyFont="1" applyBorder="1" applyAlignment="1">
      <alignment vertical="center"/>
    </xf>
    <xf numFmtId="0" fontId="18" fillId="0" borderId="34" xfId="0" applyFont="1" applyBorder="1" applyAlignment="1">
      <alignment vertical="center"/>
    </xf>
    <xf numFmtId="195" fontId="18" fillId="0" borderId="35" xfId="0" applyNumberFormat="1" applyFont="1" applyBorder="1" applyAlignment="1">
      <alignment vertical="center"/>
    </xf>
    <xf numFmtId="0" fontId="18" fillId="0" borderId="41" xfId="0" applyFont="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0" xfId="0" applyFont="1" applyBorder="1" applyAlignment="1">
      <alignment vertical="center" wrapText="1"/>
    </xf>
    <xf numFmtId="0" fontId="18" fillId="0" borderId="42" xfId="0" applyFont="1" applyBorder="1" applyAlignment="1">
      <alignment vertical="center" wrapText="1"/>
    </xf>
    <xf numFmtId="14" fontId="22" fillId="4" borderId="43" xfId="0" applyNumberFormat="1" applyFont="1" applyFill="1" applyBorder="1" applyAlignment="1" applyProtection="1">
      <alignment vertical="center"/>
      <protection locked="0"/>
    </xf>
    <xf numFmtId="0" fontId="22" fillId="4" borderId="44" xfId="0" applyFont="1" applyFill="1" applyBorder="1" applyAlignment="1" applyProtection="1">
      <alignment vertical="center"/>
      <protection locked="0"/>
    </xf>
    <xf numFmtId="0" fontId="22" fillId="4" borderId="45" xfId="0" applyFont="1" applyFill="1" applyBorder="1" applyAlignment="1" applyProtection="1">
      <alignment vertical="center"/>
      <protection locked="0"/>
    </xf>
    <xf numFmtId="195" fontId="22" fillId="4" borderId="45" xfId="0" applyNumberFormat="1" applyFont="1" applyFill="1" applyBorder="1" applyAlignment="1" applyProtection="1">
      <alignment vertical="center"/>
      <protection locked="0"/>
    </xf>
    <xf numFmtId="14" fontId="22" fillId="4" borderId="46" xfId="0" applyNumberFormat="1" applyFont="1" applyFill="1" applyBorder="1" applyAlignment="1" applyProtection="1">
      <alignment vertical="center"/>
      <protection locked="0"/>
    </xf>
    <xf numFmtId="0" fontId="22" fillId="4" borderId="47" xfId="0" applyFont="1" applyFill="1" applyBorder="1" applyAlignment="1" applyProtection="1">
      <alignment vertical="center"/>
      <protection locked="0"/>
    </xf>
    <xf numFmtId="0" fontId="22" fillId="4" borderId="48" xfId="0" applyFont="1" applyFill="1" applyBorder="1" applyAlignment="1" applyProtection="1">
      <alignment vertical="center"/>
      <protection locked="0"/>
    </xf>
    <xf numFmtId="195" fontId="22" fillId="4" borderId="48" xfId="0" applyNumberFormat="1" applyFont="1" applyFill="1" applyBorder="1" applyAlignment="1" applyProtection="1">
      <alignment vertical="center"/>
      <protection locked="0"/>
    </xf>
    <xf numFmtId="0" fontId="22" fillId="4" borderId="46" xfId="0" applyFont="1" applyFill="1" applyBorder="1" applyAlignment="1" applyProtection="1">
      <alignment vertical="center"/>
      <protection locked="0"/>
    </xf>
    <xf numFmtId="0" fontId="22" fillId="4" borderId="41" xfId="0" applyFont="1" applyFill="1" applyBorder="1" applyAlignment="1" applyProtection="1">
      <alignment vertical="center"/>
      <protection locked="0"/>
    </xf>
    <xf numFmtId="0" fontId="22" fillId="4" borderId="49" xfId="0" applyFont="1" applyFill="1" applyBorder="1" applyAlignment="1" applyProtection="1">
      <alignment vertical="center"/>
      <protection locked="0"/>
    </xf>
    <xf numFmtId="0" fontId="22" fillId="4" borderId="30" xfId="0" applyFont="1" applyFill="1" applyBorder="1" applyAlignment="1" applyProtection="1">
      <alignment vertical="center"/>
      <protection locked="0"/>
    </xf>
    <xf numFmtId="195" fontId="22" fillId="4" borderId="30" xfId="0" applyNumberFormat="1" applyFont="1" applyFill="1" applyBorder="1" applyAlignment="1" applyProtection="1">
      <alignment vertical="center"/>
      <protection locked="0"/>
    </xf>
    <xf numFmtId="0" fontId="19" fillId="0" borderId="50" xfId="0" applyFont="1" applyBorder="1" applyAlignment="1">
      <alignment horizontal="right" vertical="center"/>
    </xf>
    <xf numFmtId="0" fontId="19" fillId="0" borderId="31" xfId="0" applyFont="1" applyBorder="1" applyAlignment="1">
      <alignment horizontal="right" vertical="center"/>
    </xf>
    <xf numFmtId="0" fontId="19" fillId="0" borderId="28" xfId="0" applyFont="1" applyBorder="1" applyAlignment="1">
      <alignment horizontal="right" vertical="center"/>
    </xf>
    <xf numFmtId="0" fontId="19" fillId="0" borderId="41" xfId="0" applyFont="1" applyBorder="1" applyAlignment="1">
      <alignment vertical="center"/>
    </xf>
    <xf numFmtId="0" fontId="19" fillId="0" borderId="27" xfId="0" applyFont="1" applyBorder="1" applyAlignment="1">
      <alignment vertical="center"/>
    </xf>
    <xf numFmtId="0" fontId="19" fillId="0" borderId="30" xfId="0" applyFont="1" applyBorder="1" applyAlignment="1">
      <alignment vertical="center"/>
    </xf>
    <xf numFmtId="0" fontId="19" fillId="0" borderId="30" xfId="0" applyFont="1" applyBorder="1" applyAlignment="1">
      <alignment vertical="center" wrapText="1"/>
    </xf>
    <xf numFmtId="0" fontId="19" fillId="0" borderId="51" xfId="0" applyFont="1" applyBorder="1" applyAlignment="1">
      <alignment horizontal="right" vertical="center"/>
    </xf>
    <xf numFmtId="0" fontId="19" fillId="0" borderId="14" xfId="0" applyFont="1" applyBorder="1" applyAlignment="1">
      <alignment horizontal="right" vertical="center"/>
    </xf>
    <xf numFmtId="0" fontId="15" fillId="0" borderId="10" xfId="0" applyFont="1" applyBorder="1" applyAlignment="1">
      <alignment vertical="center"/>
    </xf>
    <xf numFmtId="0" fontId="15" fillId="0" borderId="15" xfId="0" applyFont="1" applyBorder="1" applyAlignment="1">
      <alignment vertical="center"/>
    </xf>
    <xf numFmtId="195" fontId="18" fillId="0" borderId="52" xfId="2" applyNumberFormat="1" applyFont="1" applyBorder="1" applyAlignment="1">
      <alignment vertical="center"/>
    </xf>
    <xf numFmtId="195" fontId="18" fillId="0" borderId="53" xfId="2" applyNumberFormat="1" applyFont="1" applyBorder="1" applyAlignment="1">
      <alignment vertical="center"/>
    </xf>
    <xf numFmtId="195" fontId="18" fillId="0" borderId="54" xfId="2" applyNumberFormat="1" applyFont="1" applyBorder="1" applyAlignment="1">
      <alignment vertical="center"/>
    </xf>
    <xf numFmtId="195" fontId="18" fillId="0" borderId="8" xfId="0" applyNumberFormat="1" applyFont="1" applyBorder="1" applyAlignment="1">
      <alignment vertical="center"/>
    </xf>
    <xf numFmtId="195" fontId="19" fillId="0" borderId="42" xfId="0" applyNumberFormat="1" applyFont="1" applyBorder="1" applyAlignment="1">
      <alignment vertical="center" wrapText="1"/>
    </xf>
    <xf numFmtId="195" fontId="15" fillId="0" borderId="15" xfId="0" applyNumberFormat="1" applyFont="1" applyBorder="1" applyAlignment="1">
      <alignment vertical="center"/>
    </xf>
    <xf numFmtId="195" fontId="0" fillId="0" borderId="0" xfId="0" applyNumberFormat="1"/>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66" fillId="0" borderId="3" xfId="0" applyFont="1" applyBorder="1" applyAlignment="1" applyProtection="1">
      <alignment horizontal="left" vertical="center"/>
    </xf>
    <xf numFmtId="0" fontId="17" fillId="0" borderId="3" xfId="0" applyFont="1" applyBorder="1" applyAlignment="1">
      <alignment horizontal="right" vertical="center"/>
    </xf>
    <xf numFmtId="1" fontId="35" fillId="0" borderId="26" xfId="0" applyNumberFormat="1" applyFont="1" applyBorder="1" applyAlignment="1">
      <alignment horizontal="left" vertical="center"/>
    </xf>
    <xf numFmtId="0" fontId="19" fillId="0" borderId="50" xfId="0" applyFont="1" applyBorder="1" applyAlignment="1">
      <alignment vertical="center"/>
    </xf>
    <xf numFmtId="0" fontId="15" fillId="0" borderId="31" xfId="0" applyFont="1" applyBorder="1" applyAlignment="1">
      <alignment vertical="center"/>
    </xf>
    <xf numFmtId="0" fontId="15" fillId="0" borderId="55" xfId="0" applyFont="1" applyBorder="1" applyAlignment="1">
      <alignment vertical="center"/>
    </xf>
    <xf numFmtId="0" fontId="15" fillId="0" borderId="56"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57" xfId="0" applyFont="1" applyBorder="1" applyAlignment="1">
      <alignment vertical="center" wrapText="1"/>
    </xf>
    <xf numFmtId="0" fontId="15" fillId="0" borderId="26" xfId="0" applyFont="1" applyBorder="1" applyAlignment="1">
      <alignment vertical="center" wrapText="1"/>
    </xf>
    <xf numFmtId="195" fontId="15" fillId="0" borderId="58" xfId="0" applyNumberFormat="1" applyFont="1" applyBorder="1" applyAlignment="1">
      <alignment vertical="center" wrapText="1"/>
    </xf>
    <xf numFmtId="14" fontId="21" fillId="4" borderId="59" xfId="0" applyNumberFormat="1" applyFont="1" applyFill="1" applyBorder="1" applyAlignment="1" applyProtection="1">
      <alignment vertical="center"/>
      <protection locked="0"/>
    </xf>
    <xf numFmtId="0" fontId="21" fillId="4" borderId="60" xfId="0" applyFont="1" applyFill="1" applyBorder="1" applyAlignment="1" applyProtection="1">
      <alignment vertical="center"/>
      <protection locked="0"/>
    </xf>
    <xf numFmtId="195" fontId="21" fillId="4" borderId="61" xfId="2" applyNumberFormat="1" applyFont="1" applyFill="1" applyBorder="1" applyAlignment="1" applyProtection="1">
      <alignment vertical="center"/>
      <protection locked="0"/>
    </xf>
    <xf numFmtId="0" fontId="21" fillId="4" borderId="46" xfId="0" applyFont="1" applyFill="1" applyBorder="1" applyAlignment="1" applyProtection="1">
      <alignment vertical="center"/>
      <protection locked="0"/>
    </xf>
    <xf numFmtId="0" fontId="21" fillId="4" borderId="47" xfId="0" applyFont="1" applyFill="1" applyBorder="1" applyAlignment="1" applyProtection="1">
      <alignment vertical="center"/>
      <protection locked="0"/>
    </xf>
    <xf numFmtId="0" fontId="21" fillId="4" borderId="22" xfId="0" applyFont="1" applyFill="1" applyBorder="1" applyAlignment="1" applyProtection="1">
      <alignment vertical="center"/>
      <protection locked="0"/>
    </xf>
    <xf numFmtId="0" fontId="21" fillId="4" borderId="62" xfId="0" applyFont="1" applyFill="1" applyBorder="1" applyAlignment="1" applyProtection="1">
      <alignment vertical="center"/>
      <protection locked="0"/>
    </xf>
    <xf numFmtId="0" fontId="21" fillId="4" borderId="48" xfId="0" applyFont="1" applyFill="1" applyBorder="1" applyAlignment="1" applyProtection="1">
      <alignment vertical="center"/>
      <protection locked="0"/>
    </xf>
    <xf numFmtId="195" fontId="21" fillId="4" borderId="53" xfId="2" applyNumberFormat="1" applyFont="1" applyFill="1" applyBorder="1" applyAlignment="1" applyProtection="1">
      <alignment vertical="center"/>
      <protection locked="0"/>
    </xf>
    <xf numFmtId="0" fontId="21" fillId="4" borderId="63" xfId="0" applyFont="1" applyFill="1" applyBorder="1" applyAlignment="1" applyProtection="1">
      <alignment vertical="center"/>
      <protection locked="0"/>
    </xf>
    <xf numFmtId="0" fontId="21" fillId="4" borderId="64" xfId="0" applyFont="1" applyFill="1" applyBorder="1" applyAlignment="1" applyProtection="1">
      <alignment vertical="center"/>
      <protection locked="0"/>
    </xf>
    <xf numFmtId="195" fontId="21" fillId="4" borderId="65" xfId="2" applyNumberFormat="1" applyFont="1" applyFill="1" applyBorder="1" applyAlignment="1" applyProtection="1">
      <alignment vertical="center"/>
      <protection locked="0"/>
    </xf>
    <xf numFmtId="195" fontId="15" fillId="0" borderId="8" xfId="0" applyNumberFormat="1" applyFont="1" applyBorder="1" applyAlignment="1">
      <alignment vertical="center"/>
    </xf>
    <xf numFmtId="195" fontId="15" fillId="0" borderId="55" xfId="0" applyNumberFormat="1" applyFont="1" applyBorder="1" applyAlignment="1">
      <alignmen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Fill="1" applyBorder="1" applyAlignment="1">
      <alignment horizontal="right" vertical="center"/>
    </xf>
    <xf numFmtId="0" fontId="15" fillId="0" borderId="14" xfId="0" applyFont="1" applyBorder="1" applyAlignment="1">
      <alignment vertical="center"/>
    </xf>
    <xf numFmtId="195" fontId="15" fillId="0" borderId="66" xfId="0" applyNumberFormat="1" applyFont="1" applyBorder="1" applyAlignment="1">
      <alignment vertical="center"/>
    </xf>
    <xf numFmtId="0" fontId="7" fillId="0" borderId="13"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195" fontId="5" fillId="0" borderId="54" xfId="2" applyNumberFormat="1" applyFont="1" applyBorder="1" applyAlignment="1" applyProtection="1">
      <alignmen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67" xfId="0" applyFont="1" applyBorder="1" applyAlignment="1">
      <alignment horizontal="right" vertical="center"/>
    </xf>
    <xf numFmtId="1" fontId="17" fillId="0" borderId="11" xfId="0" applyNumberFormat="1" applyFont="1" applyBorder="1" applyAlignment="1">
      <alignment horizontal="left" vertical="center"/>
    </xf>
    <xf numFmtId="1" fontId="15" fillId="0" borderId="0" xfId="0" applyNumberFormat="1" applyFont="1" applyBorder="1" applyAlignment="1">
      <alignment horizontal="left" vertical="center"/>
    </xf>
    <xf numFmtId="0" fontId="19" fillId="0" borderId="40" xfId="0" applyFont="1" applyBorder="1" applyAlignment="1">
      <alignment horizontal="left" vertical="center"/>
    </xf>
    <xf numFmtId="0" fontId="15" fillId="0" borderId="58" xfId="0" applyFont="1" applyBorder="1" applyAlignment="1">
      <alignment vertical="center" wrapText="1"/>
    </xf>
    <xf numFmtId="14" fontId="21" fillId="4" borderId="43" xfId="0" applyNumberFormat="1" applyFont="1" applyFill="1" applyBorder="1" applyAlignment="1" applyProtection="1">
      <alignment vertical="center"/>
      <protection locked="0"/>
    </xf>
    <xf numFmtId="0" fontId="21" fillId="4" borderId="45" xfId="0" applyFont="1" applyFill="1" applyBorder="1" applyAlignment="1" applyProtection="1">
      <alignment vertical="center"/>
      <protection locked="0"/>
    </xf>
    <xf numFmtId="0" fontId="21" fillId="4" borderId="68" xfId="0" applyFont="1" applyFill="1" applyBorder="1" applyAlignment="1" applyProtection="1">
      <alignment vertical="center"/>
      <protection locked="0"/>
    </xf>
    <xf numFmtId="0" fontId="21" fillId="4" borderId="28" xfId="0" applyFont="1" applyFill="1" applyBorder="1" applyAlignment="1" applyProtection="1">
      <alignment vertical="center"/>
      <protection locked="0"/>
    </xf>
    <xf numFmtId="195" fontId="21" fillId="4" borderId="45" xfId="0" applyNumberFormat="1" applyFont="1" applyFill="1" applyBorder="1" applyAlignment="1" applyProtection="1">
      <alignment vertical="center"/>
      <protection locked="0"/>
    </xf>
    <xf numFmtId="195" fontId="4" fillId="0" borderId="52" xfId="2" applyNumberFormat="1" applyFont="1" applyBorder="1" applyAlignment="1">
      <alignment vertical="center"/>
    </xf>
    <xf numFmtId="195" fontId="21" fillId="4" borderId="48" xfId="0" applyNumberFormat="1" applyFont="1" applyFill="1" applyBorder="1" applyAlignment="1" applyProtection="1">
      <alignment vertical="center"/>
      <protection locked="0"/>
    </xf>
    <xf numFmtId="195" fontId="4" fillId="0" borderId="53" xfId="2" applyNumberFormat="1" applyFont="1" applyBorder="1" applyAlignment="1">
      <alignment vertical="center"/>
    </xf>
    <xf numFmtId="0" fontId="21" fillId="4" borderId="41" xfId="0" applyFont="1" applyFill="1" applyBorder="1" applyAlignment="1" applyProtection="1">
      <alignment vertical="center"/>
      <protection locked="0"/>
    </xf>
    <xf numFmtId="0" fontId="21" fillId="4" borderId="30" xfId="0" applyFont="1" applyFill="1" applyBorder="1" applyAlignment="1" applyProtection="1">
      <alignment vertical="center"/>
      <protection locked="0"/>
    </xf>
    <xf numFmtId="0" fontId="21" fillId="4" borderId="49" xfId="0" applyFont="1" applyFill="1" applyBorder="1" applyAlignment="1" applyProtection="1">
      <alignment vertical="center"/>
      <protection locked="0"/>
    </xf>
    <xf numFmtId="0" fontId="21" fillId="4" borderId="69" xfId="0" applyFont="1" applyFill="1" applyBorder="1" applyAlignment="1" applyProtection="1">
      <alignment vertical="center"/>
      <protection locked="0"/>
    </xf>
    <xf numFmtId="195" fontId="21" fillId="4" borderId="30" xfId="0" applyNumberFormat="1" applyFont="1" applyFill="1" applyBorder="1" applyAlignment="1" applyProtection="1">
      <alignment vertical="center"/>
      <protection locked="0"/>
    </xf>
    <xf numFmtId="195" fontId="4" fillId="0" borderId="54" xfId="2" applyNumberFormat="1" applyFont="1" applyBorder="1" applyAlignment="1">
      <alignment vertical="center"/>
    </xf>
    <xf numFmtId="195" fontId="15" fillId="0" borderId="35" xfId="0" applyNumberFormat="1" applyFont="1" applyBorder="1" applyAlignment="1">
      <alignment vertical="center"/>
    </xf>
    <xf numFmtId="0" fontId="21" fillId="4" borderId="31" xfId="0" applyFont="1" applyFill="1" applyBorder="1" applyAlignment="1" applyProtection="1">
      <alignment vertical="center"/>
      <protection locked="0"/>
    </xf>
    <xf numFmtId="44" fontId="21" fillId="4" borderId="45" xfId="2" applyFont="1" applyFill="1" applyBorder="1" applyAlignment="1" applyProtection="1">
      <alignment vertical="center"/>
      <protection locked="0"/>
    </xf>
    <xf numFmtId="9" fontId="21" fillId="4" borderId="45" xfId="17" applyFont="1" applyFill="1" applyBorder="1" applyAlignment="1" applyProtection="1">
      <alignment vertical="center"/>
      <protection locked="0"/>
    </xf>
    <xf numFmtId="212" fontId="21" fillId="4" borderId="48" xfId="0" applyNumberFormat="1" applyFont="1" applyFill="1" applyBorder="1" applyAlignment="1" applyProtection="1">
      <alignment vertical="center"/>
      <protection locked="0"/>
    </xf>
    <xf numFmtId="0" fontId="21" fillId="4" borderId="14" xfId="0" applyFont="1" applyFill="1" applyBorder="1" applyAlignment="1" applyProtection="1">
      <alignment vertical="center"/>
      <protection locked="0"/>
    </xf>
    <xf numFmtId="212" fontId="21" fillId="4" borderId="30" xfId="0" applyNumberFormat="1" applyFont="1" applyFill="1" applyBorder="1" applyAlignment="1" applyProtection="1">
      <alignment vertical="center"/>
      <protection locked="0"/>
    </xf>
    <xf numFmtId="195" fontId="7" fillId="0" borderId="8" xfId="0" applyNumberFormat="1" applyFont="1" applyBorder="1" applyAlignment="1">
      <alignment horizontal="right" vertical="center"/>
    </xf>
    <xf numFmtId="0" fontId="15" fillId="0" borderId="27" xfId="0" applyFont="1" applyBorder="1" applyAlignment="1">
      <alignment vertical="center"/>
    </xf>
    <xf numFmtId="14" fontId="21" fillId="4" borderId="70" xfId="0" applyNumberFormat="1" applyFont="1" applyFill="1" applyBorder="1" applyAlignment="1" applyProtection="1">
      <alignment vertical="center"/>
      <protection locked="0"/>
    </xf>
    <xf numFmtId="0" fontId="21" fillId="4" borderId="23" xfId="0" applyFont="1" applyFill="1" applyBorder="1" applyAlignment="1" applyProtection="1">
      <alignment vertical="center"/>
      <protection locked="0"/>
    </xf>
    <xf numFmtId="0" fontId="21" fillId="4" borderId="29" xfId="0" applyFont="1" applyFill="1" applyBorder="1" applyAlignment="1" applyProtection="1">
      <alignment vertical="center"/>
      <protection locked="0"/>
    </xf>
    <xf numFmtId="0" fontId="21" fillId="4" borderId="71" xfId="0" applyFont="1" applyFill="1" applyBorder="1" applyAlignment="1" applyProtection="1">
      <alignment vertical="center"/>
      <protection locked="0"/>
    </xf>
    <xf numFmtId="44" fontId="21" fillId="4" borderId="71" xfId="2" applyFont="1" applyFill="1" applyBorder="1" applyAlignment="1" applyProtection="1">
      <alignment vertical="center"/>
      <protection locked="0"/>
    </xf>
    <xf numFmtId="195" fontId="5" fillId="0" borderId="72" xfId="2" applyNumberFormat="1" applyFont="1" applyBorder="1" applyAlignment="1" applyProtection="1">
      <alignment vertical="center"/>
    </xf>
    <xf numFmtId="44" fontId="21" fillId="4" borderId="48" xfId="2" applyFont="1" applyFill="1" applyBorder="1" applyAlignment="1" applyProtection="1">
      <alignment vertical="center"/>
      <protection locked="0"/>
    </xf>
    <xf numFmtId="195" fontId="5" fillId="0" borderId="53" xfId="2" applyNumberFormat="1" applyFont="1" applyBorder="1" applyAlignment="1" applyProtection="1">
      <alignment vertical="center"/>
    </xf>
    <xf numFmtId="195" fontId="5" fillId="0" borderId="65" xfId="2" applyNumberFormat="1" applyFont="1" applyBorder="1" applyAlignment="1" applyProtection="1">
      <alignment vertical="center"/>
    </xf>
    <xf numFmtId="0" fontId="15" fillId="0" borderId="56" xfId="0" applyFont="1" applyBorder="1" applyAlignment="1">
      <alignment vertical="center"/>
    </xf>
    <xf numFmtId="0" fontId="5" fillId="0" borderId="57" xfId="0" applyFont="1" applyBorder="1" applyAlignment="1" applyProtection="1">
      <alignment vertical="center" wrapText="1"/>
    </xf>
    <xf numFmtId="0" fontId="5" fillId="4" borderId="28" xfId="0" applyFont="1" applyFill="1" applyBorder="1" applyAlignment="1" applyProtection="1">
      <alignment vertical="center"/>
      <protection locked="0"/>
    </xf>
    <xf numFmtId="195" fontId="5" fillId="0" borderId="52" xfId="2" applyNumberFormat="1" applyFont="1" applyBorder="1" applyAlignment="1" applyProtection="1">
      <alignment vertical="center"/>
    </xf>
    <xf numFmtId="0" fontId="5" fillId="4" borderId="62" xfId="0" applyFont="1" applyFill="1" applyBorder="1" applyAlignment="1" applyProtection="1">
      <alignment vertical="center"/>
      <protection locked="0"/>
    </xf>
    <xf numFmtId="0" fontId="24" fillId="0" borderId="17" xfId="0" applyFont="1" applyBorder="1" applyAlignment="1">
      <alignment horizontal="left" vertical="center"/>
    </xf>
    <xf numFmtId="0" fontId="7" fillId="0" borderId="12" xfId="0" applyFont="1" applyBorder="1" applyAlignment="1">
      <alignment horizontal="right" vertical="center"/>
    </xf>
    <xf numFmtId="195" fontId="18" fillId="0" borderId="15" xfId="0" applyNumberFormat="1" applyFont="1" applyBorder="1" applyAlignment="1">
      <alignment vertical="center"/>
    </xf>
    <xf numFmtId="0" fontId="15" fillId="0" borderId="8" xfId="0" applyFont="1" applyBorder="1" applyAlignment="1">
      <alignment horizontal="center" vertical="center"/>
    </xf>
    <xf numFmtId="0" fontId="15" fillId="0" borderId="13" xfId="0" applyFont="1" applyBorder="1" applyAlignment="1">
      <alignment vertical="center"/>
    </xf>
    <xf numFmtId="0" fontId="15" fillId="0" borderId="26" xfId="0" applyFont="1" applyBorder="1" applyAlignment="1">
      <alignment vertical="center"/>
    </xf>
    <xf numFmtId="7" fontId="21" fillId="4" borderId="71" xfId="2" applyNumberFormat="1" applyFont="1" applyFill="1" applyBorder="1" applyAlignment="1" applyProtection="1">
      <alignment vertical="center"/>
      <protection locked="0"/>
    </xf>
    <xf numFmtId="0" fontId="21" fillId="4" borderId="73" xfId="0" applyFont="1" applyFill="1" applyBorder="1" applyAlignment="1" applyProtection="1">
      <alignment vertical="center"/>
      <protection locked="0"/>
    </xf>
    <xf numFmtId="7" fontId="21" fillId="4" borderId="48" xfId="2" applyNumberFormat="1" applyFont="1" applyFill="1" applyBorder="1" applyAlignment="1" applyProtection="1">
      <alignment vertical="center"/>
      <protection locked="0"/>
    </xf>
    <xf numFmtId="7" fontId="21" fillId="4" borderId="30" xfId="2" applyNumberFormat="1" applyFont="1" applyFill="1" applyBorder="1" applyAlignment="1" applyProtection="1">
      <alignment vertical="center"/>
      <protection locked="0"/>
    </xf>
    <xf numFmtId="195" fontId="4" fillId="0" borderId="8" xfId="2" applyNumberFormat="1" applyFont="1" applyBorder="1" applyAlignment="1">
      <alignment vertical="center"/>
    </xf>
    <xf numFmtId="7" fontId="21" fillId="4" borderId="45" xfId="2" applyNumberFormat="1" applyFont="1" applyFill="1" applyBorder="1" applyAlignment="1" applyProtection="1">
      <alignment vertical="center"/>
      <protection locked="0"/>
    </xf>
    <xf numFmtId="0" fontId="15" fillId="0" borderId="34" xfId="0" applyFont="1" applyBorder="1" applyAlignment="1">
      <alignment horizontal="left" vertical="center"/>
    </xf>
    <xf numFmtId="195" fontId="15" fillId="0" borderId="35" xfId="0" applyNumberFormat="1" applyFont="1" applyBorder="1" applyAlignment="1">
      <alignment horizontal="left" vertical="center"/>
    </xf>
    <xf numFmtId="195" fontId="5" fillId="0" borderId="74" xfId="2" applyNumberFormat="1" applyFont="1" applyBorder="1" applyAlignment="1" applyProtection="1">
      <alignment vertical="center"/>
    </xf>
    <xf numFmtId="1" fontId="17" fillId="0" borderId="11" xfId="0" applyNumberFormat="1" applyFont="1" applyBorder="1" applyAlignment="1">
      <alignment horizontal="right" vertical="center"/>
    </xf>
    <xf numFmtId="1" fontId="15" fillId="0" borderId="11" xfId="0" applyNumberFormat="1" applyFont="1" applyBorder="1" applyAlignment="1">
      <alignment horizontal="left" vertical="center"/>
    </xf>
    <xf numFmtId="0" fontId="15" fillId="4" borderId="27" xfId="0" applyFont="1" applyFill="1" applyBorder="1" applyAlignment="1" applyProtection="1">
      <alignment horizontal="right" vertical="center"/>
      <protection locked="0"/>
    </xf>
    <xf numFmtId="0" fontId="15" fillId="4" borderId="57" xfId="0" applyFont="1" applyFill="1" applyBorder="1" applyAlignment="1" applyProtection="1">
      <alignment horizontal="right" vertical="center"/>
      <protection locked="0"/>
    </xf>
    <xf numFmtId="0" fontId="15" fillId="4" borderId="26" xfId="0" applyFont="1" applyFill="1" applyBorder="1" applyAlignment="1" applyProtection="1">
      <alignment vertical="center"/>
      <protection locked="0"/>
    </xf>
    <xf numFmtId="212" fontId="21" fillId="4" borderId="45" xfId="0" applyNumberFormat="1" applyFont="1" applyFill="1" applyBorder="1" applyAlignment="1" applyProtection="1">
      <alignment vertical="center"/>
      <protection locked="0"/>
    </xf>
    <xf numFmtId="14" fontId="21" fillId="4" borderId="43" xfId="0" applyNumberFormat="1" applyFont="1" applyFill="1" applyBorder="1" applyAlignment="1" applyProtection="1">
      <alignment vertical="center" wrapText="1"/>
      <protection locked="0"/>
    </xf>
    <xf numFmtId="0" fontId="21" fillId="4" borderId="45" xfId="0" applyFont="1" applyFill="1" applyBorder="1" applyAlignment="1" applyProtection="1">
      <alignment vertical="center" wrapText="1"/>
      <protection locked="0"/>
    </xf>
    <xf numFmtId="195" fontId="21" fillId="4" borderId="52" xfId="2" applyNumberFormat="1" applyFont="1" applyFill="1" applyBorder="1" applyAlignment="1" applyProtection="1">
      <alignment vertical="center"/>
      <protection locked="0"/>
    </xf>
    <xf numFmtId="0" fontId="21" fillId="4" borderId="46" xfId="0" applyFont="1" applyFill="1" applyBorder="1" applyAlignment="1" applyProtection="1">
      <alignment vertical="center" wrapText="1"/>
      <protection locked="0"/>
    </xf>
    <xf numFmtId="0" fontId="21" fillId="4" borderId="48" xfId="0" applyFont="1" applyFill="1" applyBorder="1" applyAlignment="1" applyProtection="1">
      <alignment vertical="center" wrapText="1"/>
      <protection locked="0"/>
    </xf>
    <xf numFmtId="0" fontId="21" fillId="4" borderId="41" xfId="0" applyFont="1" applyFill="1" applyBorder="1" applyAlignment="1" applyProtection="1">
      <alignment vertical="center" wrapText="1"/>
      <protection locked="0"/>
    </xf>
    <xf numFmtId="0" fontId="21" fillId="4" borderId="30" xfId="0" applyFont="1" applyFill="1" applyBorder="1" applyAlignment="1" applyProtection="1">
      <alignment vertical="center" wrapText="1"/>
      <protection locked="0"/>
    </xf>
    <xf numFmtId="195" fontId="21" fillId="4" borderId="54" xfId="2" applyNumberFormat="1" applyFont="1" applyFill="1" applyBorder="1" applyAlignment="1" applyProtection="1">
      <alignment vertical="center"/>
      <protection locked="0"/>
    </xf>
    <xf numFmtId="14" fontId="21" fillId="4" borderId="45" xfId="0" applyNumberFormat="1" applyFont="1" applyFill="1" applyBorder="1" applyAlignment="1" applyProtection="1">
      <alignment vertical="center"/>
      <protection locked="0"/>
    </xf>
    <xf numFmtId="0" fontId="19" fillId="0" borderId="18" xfId="0" applyFont="1" applyBorder="1" applyAlignment="1">
      <alignment horizontal="right" vertical="center"/>
    </xf>
    <xf numFmtId="0" fontId="20" fillId="0" borderId="2" xfId="0" applyFont="1" applyBorder="1" applyAlignment="1">
      <alignment horizontal="center" vertical="center"/>
    </xf>
    <xf numFmtId="0" fontId="66" fillId="0" borderId="2" xfId="0" applyFont="1" applyBorder="1" applyAlignment="1" applyProtection="1">
      <alignment horizontal="left" vertical="center"/>
    </xf>
    <xf numFmtId="0" fontId="20" fillId="0" borderId="36" xfId="0" applyFont="1" applyBorder="1" applyAlignment="1">
      <alignment horizontal="center" vertical="center"/>
    </xf>
    <xf numFmtId="1" fontId="45" fillId="0" borderId="0" xfId="0" applyNumberFormat="1" applyFont="1" applyBorder="1" applyAlignment="1">
      <alignment horizontal="righ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8" xfId="0" applyNumberFormat="1" applyFont="1" applyBorder="1" applyAlignment="1" applyProtection="1">
      <alignment vertical="center"/>
      <protection locked="0"/>
    </xf>
    <xf numFmtId="0" fontId="7" fillId="0" borderId="75" xfId="0" applyFont="1" applyBorder="1" applyAlignment="1" applyProtection="1">
      <alignment horizontal="center" vertical="center" wrapText="1"/>
    </xf>
    <xf numFmtId="0" fontId="7" fillId="0" borderId="76" xfId="0" applyFont="1" applyBorder="1" applyAlignment="1" applyProtection="1">
      <alignment horizontal="center" vertical="center" wrapText="1"/>
    </xf>
    <xf numFmtId="49" fontId="7" fillId="0" borderId="41" xfId="0" applyNumberFormat="1" applyFont="1" applyFill="1" applyBorder="1" applyAlignment="1" applyProtection="1">
      <alignment horizontal="center" vertical="center"/>
    </xf>
    <xf numFmtId="49" fontId="7" fillId="0" borderId="77" xfId="0" applyNumberFormat="1" applyFont="1" applyFill="1" applyBorder="1" applyAlignment="1" applyProtection="1">
      <alignment horizontal="center" vertical="center" wrapText="1"/>
    </xf>
    <xf numFmtId="49" fontId="7" fillId="0" borderId="56" xfId="0" applyNumberFormat="1" applyFont="1" applyBorder="1" applyAlignment="1" applyProtection="1">
      <alignment horizontal="center" vertical="center"/>
    </xf>
    <xf numFmtId="49" fontId="7" fillId="0" borderId="41" xfId="0" applyNumberFormat="1" applyFont="1" applyBorder="1" applyAlignment="1" applyProtection="1">
      <alignment horizontal="center" vertical="center"/>
    </xf>
    <xf numFmtId="0" fontId="15" fillId="0" borderId="78" xfId="0" applyFont="1" applyBorder="1" applyAlignment="1" applyProtection="1">
      <alignment vertical="center"/>
    </xf>
    <xf numFmtId="49" fontId="7" fillId="0" borderId="75" xfId="0" applyNumberFormat="1" applyFont="1" applyBorder="1" applyAlignment="1" applyProtection="1">
      <alignment vertical="center"/>
    </xf>
    <xf numFmtId="0" fontId="67" fillId="0" borderId="26" xfId="0" applyNumberFormat="1" applyFont="1" applyFill="1" applyBorder="1" applyAlignment="1" applyProtection="1">
      <alignment horizontal="center" vertical="center"/>
    </xf>
    <xf numFmtId="44" fontId="19" fillId="0" borderId="11" xfId="2" applyFont="1" applyBorder="1" applyAlignment="1">
      <alignment horizontal="right" vertical="center"/>
    </xf>
    <xf numFmtId="0" fontId="21" fillId="0" borderId="0" xfId="0" applyFont="1" applyBorder="1" applyAlignment="1" applyProtection="1">
      <alignment vertical="center"/>
      <protection locked="0"/>
    </xf>
    <xf numFmtId="0" fontId="19" fillId="0" borderId="79" xfId="0" applyFont="1" applyBorder="1" applyAlignment="1">
      <alignment horizontal="right" vertical="center"/>
    </xf>
    <xf numFmtId="0" fontId="43" fillId="0" borderId="0" xfId="0" applyFont="1" applyBorder="1" applyAlignment="1">
      <alignment horizontal="left" vertical="center"/>
    </xf>
    <xf numFmtId="0" fontId="19" fillId="0" borderId="51" xfId="0" applyFont="1" applyBorder="1" applyAlignment="1">
      <alignment horizontal="left" vertical="center"/>
    </xf>
    <xf numFmtId="0" fontId="68" fillId="0" borderId="0" xfId="0" applyFont="1" applyBorder="1" applyAlignment="1">
      <alignment vertical="center"/>
    </xf>
    <xf numFmtId="0" fontId="43" fillId="0" borderId="81" xfId="0" applyFont="1" applyFill="1" applyBorder="1" applyAlignment="1" applyProtection="1">
      <alignment horizontal="right" vertical="center"/>
    </xf>
    <xf numFmtId="1" fontId="43" fillId="0" borderId="26" xfId="0" applyNumberFormat="1" applyFont="1" applyFill="1" applyBorder="1" applyAlignment="1" applyProtection="1">
      <alignment horizontal="center" vertical="center"/>
      <protection locked="0"/>
    </xf>
    <xf numFmtId="0" fontId="43" fillId="0" borderId="26" xfId="0" applyFont="1" applyFill="1" applyBorder="1" applyAlignment="1" applyProtection="1">
      <alignment horizontal="center" vertical="center"/>
      <protection locked="0"/>
    </xf>
    <xf numFmtId="0" fontId="43" fillId="0" borderId="26" xfId="0" applyFont="1" applyBorder="1" applyAlignment="1" applyProtection="1">
      <alignment horizontal="center" vertical="center"/>
    </xf>
    <xf numFmtId="0" fontId="43" fillId="0" borderId="26" xfId="0" applyNumberFormat="1" applyFont="1" applyFill="1" applyBorder="1" applyAlignment="1" applyProtection="1">
      <alignment horizontal="center" vertical="center"/>
    </xf>
    <xf numFmtId="0" fontId="15" fillId="7" borderId="82" xfId="0" applyFont="1" applyFill="1" applyBorder="1" applyAlignment="1" applyProtection="1">
      <alignment horizontal="left" vertical="center" wrapText="1"/>
    </xf>
    <xf numFmtId="0" fontId="15" fillId="7" borderId="83" xfId="0" applyFont="1" applyFill="1" applyBorder="1" applyAlignment="1" applyProtection="1">
      <alignment horizontal="left" vertical="center" wrapText="1"/>
    </xf>
    <xf numFmtId="0" fontId="15" fillId="7" borderId="83" xfId="0" applyFont="1" applyFill="1" applyBorder="1" applyAlignment="1" applyProtection="1">
      <alignment vertical="center" wrapText="1"/>
    </xf>
    <xf numFmtId="0" fontId="15" fillId="7" borderId="83" xfId="0" applyFont="1" applyFill="1" applyBorder="1" applyAlignment="1" applyProtection="1">
      <alignment vertical="center"/>
    </xf>
    <xf numFmtId="208" fontId="15" fillId="8" borderId="16" xfId="0" applyNumberFormat="1" applyFont="1" applyFill="1" applyBorder="1" applyAlignment="1" applyProtection="1">
      <alignment horizontal="right" vertical="center"/>
    </xf>
    <xf numFmtId="195" fontId="15" fillId="8" borderId="16" xfId="0" applyNumberFormat="1" applyFont="1" applyFill="1" applyBorder="1" applyAlignment="1" applyProtection="1">
      <alignment horizontal="right" vertical="center"/>
    </xf>
    <xf numFmtId="208" fontId="15" fillId="8" borderId="16" xfId="0" applyNumberFormat="1" applyFont="1" applyFill="1" applyBorder="1" applyAlignment="1" applyProtection="1">
      <alignment vertical="center"/>
    </xf>
    <xf numFmtId="208" fontId="54" fillId="0" borderId="84" xfId="0" applyNumberFormat="1" applyFont="1" applyFill="1" applyBorder="1" applyAlignment="1" applyProtection="1">
      <alignment horizontal="center" vertical="center"/>
    </xf>
    <xf numFmtId="0" fontId="17" fillId="6" borderId="85" xfId="0" applyFont="1" applyFill="1" applyBorder="1" applyAlignment="1" applyProtection="1">
      <alignment horizontal="center" vertical="center" wrapText="1"/>
    </xf>
    <xf numFmtId="0" fontId="4" fillId="0" borderId="3" xfId="0" applyFont="1" applyFill="1" applyBorder="1" applyAlignment="1" applyProtection="1">
      <alignment vertical="center"/>
    </xf>
    <xf numFmtId="9" fontId="41" fillId="0" borderId="13" xfId="0" applyNumberFormat="1" applyFont="1" applyFill="1" applyBorder="1" applyAlignment="1" applyProtection="1">
      <alignment horizontal="left" vertical="center" wrapText="1"/>
    </xf>
    <xf numFmtId="195" fontId="4" fillId="0" borderId="31" xfId="0" applyNumberFormat="1" applyFont="1" applyFill="1" applyBorder="1" applyAlignment="1" applyProtection="1">
      <alignment vertical="center"/>
    </xf>
    <xf numFmtId="195" fontId="4" fillId="0" borderId="31" xfId="0" applyNumberFormat="1" applyFont="1" applyBorder="1" applyAlignment="1" applyProtection="1">
      <alignment vertical="center"/>
    </xf>
    <xf numFmtId="166"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6" fontId="5" fillId="0" borderId="1" xfId="0" applyNumberFormat="1" applyFont="1" applyFill="1" applyBorder="1" applyAlignment="1" applyProtection="1">
      <alignment vertical="center"/>
    </xf>
    <xf numFmtId="166" fontId="5" fillId="0" borderId="0" xfId="0" applyNumberFormat="1" applyFont="1" applyFill="1" applyBorder="1" applyAlignment="1" applyProtection="1">
      <alignment horizontal="left" vertical="center"/>
    </xf>
    <xf numFmtId="164" fontId="5" fillId="0" borderId="0" xfId="0" applyNumberFormat="1" applyFont="1" applyFill="1" applyBorder="1" applyAlignment="1" applyProtection="1">
      <alignment horizontal="left" vertical="center"/>
    </xf>
    <xf numFmtId="0" fontId="5" fillId="0" borderId="16" xfId="0" applyFont="1" applyFill="1" applyBorder="1" applyAlignment="1" applyProtection="1">
      <alignment vertical="center"/>
    </xf>
    <xf numFmtId="0" fontId="15" fillId="0" borderId="12" xfId="0" applyFont="1" applyBorder="1" applyAlignment="1">
      <alignment horizontal="right" vertical="center"/>
    </xf>
    <xf numFmtId="1" fontId="15" fillId="0" borderId="12" xfId="0" applyNumberFormat="1" applyFont="1" applyBorder="1" applyAlignment="1">
      <alignment horizontal="left" vertical="center"/>
    </xf>
    <xf numFmtId="0" fontId="7" fillId="0" borderId="86" xfId="0" applyFont="1" applyBorder="1" applyAlignment="1">
      <alignment horizontal="right" vertical="center"/>
    </xf>
    <xf numFmtId="0" fontId="7" fillId="0" borderId="1" xfId="0" applyFont="1" applyBorder="1" applyAlignment="1">
      <alignment horizontal="right" vertical="center"/>
    </xf>
    <xf numFmtId="0" fontId="7" fillId="0" borderId="87" xfId="0" applyFont="1" applyBorder="1" applyAlignment="1">
      <alignment horizontal="right" vertical="center"/>
    </xf>
    <xf numFmtId="195" fontId="7" fillId="0" borderId="74" xfId="2" applyNumberFormat="1" applyFont="1" applyBorder="1" applyAlignment="1">
      <alignment vertical="center"/>
    </xf>
    <xf numFmtId="195" fontId="15" fillId="0" borderId="12" xfId="0" applyNumberFormat="1" applyFont="1" applyBorder="1" applyAlignment="1">
      <alignment vertical="center"/>
    </xf>
    <xf numFmtId="195" fontId="4" fillId="0" borderId="65" xfId="2" applyNumberFormat="1" applyFont="1" applyBorder="1" applyAlignment="1">
      <alignment vertical="center"/>
    </xf>
    <xf numFmtId="195" fontId="7" fillId="0" borderId="42" xfId="2" applyNumberFormat="1" applyFont="1" applyBorder="1" applyAlignment="1">
      <alignment vertical="center"/>
    </xf>
    <xf numFmtId="0" fontId="7" fillId="0" borderId="50" xfId="0" applyFont="1" applyBorder="1" applyAlignment="1">
      <alignment horizontal="right" vertical="center"/>
    </xf>
    <xf numFmtId="0" fontId="7" fillId="0" borderId="31" xfId="0" applyFont="1" applyBorder="1" applyAlignment="1">
      <alignment horizontal="right" vertical="center"/>
    </xf>
    <xf numFmtId="0" fontId="7" fillId="0" borderId="28" xfId="0" applyFont="1" applyBorder="1" applyAlignment="1">
      <alignment horizontal="right" vertical="center"/>
    </xf>
    <xf numFmtId="0" fontId="21" fillId="4" borderId="88" xfId="0" applyFont="1" applyFill="1" applyBorder="1" applyAlignment="1" applyProtection="1">
      <alignment vertical="center"/>
      <protection locked="0"/>
    </xf>
    <xf numFmtId="0" fontId="19" fillId="4" borderId="46" xfId="0" applyFont="1" applyFill="1" applyBorder="1" applyAlignment="1" applyProtection="1">
      <alignment horizontal="left" vertical="center"/>
      <protection locked="0"/>
    </xf>
    <xf numFmtId="195" fontId="5" fillId="0" borderId="15" xfId="0" applyNumberFormat="1" applyFont="1" applyFill="1" applyBorder="1" applyAlignment="1">
      <alignment vertical="center"/>
    </xf>
    <xf numFmtId="195" fontId="44" fillId="0" borderId="89" xfId="2" applyNumberFormat="1" applyFont="1" applyBorder="1" applyAlignment="1" applyProtection="1">
      <alignment vertical="center"/>
    </xf>
    <xf numFmtId="0" fontId="19" fillId="0" borderId="37" xfId="0" applyFont="1" applyBorder="1" applyAlignment="1">
      <alignment vertical="center"/>
    </xf>
    <xf numFmtId="195" fontId="7" fillId="0" borderId="90" xfId="2" applyNumberFormat="1" applyFont="1" applyBorder="1" applyAlignment="1">
      <alignment vertical="center"/>
    </xf>
    <xf numFmtId="195" fontId="19" fillId="0" borderId="89" xfId="2" applyNumberFormat="1" applyFont="1" applyBorder="1" applyAlignment="1">
      <alignment vertical="center"/>
    </xf>
    <xf numFmtId="0" fontId="18" fillId="0" borderId="38" xfId="0" applyFont="1" applyBorder="1" applyAlignment="1">
      <alignment vertical="center"/>
    </xf>
    <xf numFmtId="195" fontId="18" fillId="0" borderId="39" xfId="0" applyNumberFormat="1" applyFont="1" applyBorder="1" applyAlignment="1">
      <alignment vertical="center"/>
    </xf>
    <xf numFmtId="0" fontId="18" fillId="0" borderId="12" xfId="0" applyFont="1" applyBorder="1" applyAlignment="1">
      <alignment vertical="center"/>
    </xf>
    <xf numFmtId="0" fontId="22" fillId="4" borderId="91" xfId="0" applyFont="1" applyFill="1" applyBorder="1" applyAlignment="1" applyProtection="1">
      <alignment vertical="center"/>
      <protection locked="0"/>
    </xf>
    <xf numFmtId="0" fontId="19" fillId="4" borderId="64" xfId="0" applyFont="1" applyFill="1" applyBorder="1" applyAlignment="1" applyProtection="1">
      <alignment horizontal="right" vertical="center"/>
      <protection locked="0"/>
    </xf>
    <xf numFmtId="195" fontId="19" fillId="0" borderId="42" xfId="2" applyNumberFormat="1" applyFont="1" applyBorder="1" applyAlignment="1">
      <alignment vertical="center"/>
    </xf>
    <xf numFmtId="195" fontId="18" fillId="0" borderId="12" xfId="0" applyNumberFormat="1" applyFont="1" applyBorder="1" applyAlignment="1">
      <alignmen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195" fontId="23" fillId="0" borderId="92" xfId="2" applyNumberFormat="1" applyFont="1" applyBorder="1" applyAlignment="1" applyProtection="1">
      <alignment vertical="center"/>
    </xf>
    <xf numFmtId="195" fontId="23" fillId="0" borderId="35" xfId="2" applyNumberFormat="1" applyFont="1" applyBorder="1" applyAlignment="1" applyProtection="1">
      <alignment vertical="center"/>
    </xf>
    <xf numFmtId="195" fontId="23" fillId="0" borderId="55" xfId="2" applyNumberFormat="1" applyFont="1" applyBorder="1" applyAlignment="1" applyProtection="1">
      <alignment vertical="center"/>
    </xf>
    <xf numFmtId="0" fontId="15" fillId="0" borderId="93" xfId="0" applyFont="1" applyBorder="1" applyAlignment="1">
      <alignment vertical="center"/>
    </xf>
    <xf numFmtId="0" fontId="15" fillId="0" borderId="16" xfId="0" applyFont="1" applyBorder="1" applyAlignment="1">
      <alignment vertical="center"/>
    </xf>
    <xf numFmtId="0" fontId="18" fillId="0" borderId="16" xfId="0" applyFont="1" applyBorder="1" applyAlignment="1">
      <alignment vertical="center"/>
    </xf>
    <xf numFmtId="0" fontId="19" fillId="0" borderId="16" xfId="0" applyFont="1" applyBorder="1" applyAlignment="1">
      <alignment horizontal="right" vertical="center"/>
    </xf>
    <xf numFmtId="195" fontId="19" fillId="0" borderId="32" xfId="0" applyNumberFormat="1" applyFont="1" applyBorder="1" applyAlignment="1">
      <alignment vertical="center"/>
    </xf>
    <xf numFmtId="195" fontId="7" fillId="0" borderId="42" xfId="2" applyNumberFormat="1" applyFont="1" applyBorder="1" applyAlignment="1" applyProtection="1">
      <alignment vertical="center"/>
    </xf>
    <xf numFmtId="0" fontId="21" fillId="4" borderId="94" xfId="0" applyFont="1" applyFill="1" applyBorder="1" applyAlignment="1" applyProtection="1">
      <alignment vertical="center"/>
      <protection locked="0"/>
    </xf>
    <xf numFmtId="0" fontId="21" fillId="4" borderId="95" xfId="0" applyFont="1" applyFill="1" applyBorder="1" applyAlignment="1" applyProtection="1">
      <alignment vertical="center"/>
      <protection locked="0"/>
    </xf>
    <xf numFmtId="0" fontId="21" fillId="4" borderId="96" xfId="0" applyFont="1" applyFill="1" applyBorder="1" applyAlignment="1" applyProtection="1">
      <alignment vertical="center"/>
      <protection locked="0"/>
    </xf>
    <xf numFmtId="0" fontId="21" fillId="4" borderId="91" xfId="0" applyFont="1" applyFill="1" applyBorder="1" applyAlignment="1" applyProtection="1">
      <alignment vertical="center"/>
      <protection locked="0"/>
    </xf>
    <xf numFmtId="44" fontId="21" fillId="4" borderId="91" xfId="2" applyFont="1" applyFill="1" applyBorder="1" applyAlignment="1" applyProtection="1">
      <alignment vertical="center"/>
      <protection locked="0"/>
    </xf>
    <xf numFmtId="0" fontId="21" fillId="4" borderId="70" xfId="0" applyFont="1" applyFill="1" applyBorder="1" applyAlignment="1" applyProtection="1">
      <alignment vertical="center"/>
      <protection locked="0"/>
    </xf>
    <xf numFmtId="0" fontId="5" fillId="4" borderId="29" xfId="0" applyFont="1" applyFill="1" applyBorder="1" applyAlignment="1" applyProtection="1">
      <alignment vertical="center"/>
      <protection locked="0"/>
    </xf>
    <xf numFmtId="0" fontId="21" fillId="0" borderId="31" xfId="0" applyFont="1" applyBorder="1" applyAlignment="1" applyProtection="1">
      <alignment vertical="center"/>
      <protection locked="0"/>
    </xf>
    <xf numFmtId="0" fontId="7" fillId="0" borderId="93" xfId="0" applyFont="1" applyBorder="1" applyAlignment="1">
      <alignment horizontal="right" vertical="center"/>
    </xf>
    <xf numFmtId="0" fontId="7" fillId="0" borderId="16" xfId="0" applyFont="1" applyBorder="1" applyAlignment="1">
      <alignment horizontal="right" vertical="center"/>
    </xf>
    <xf numFmtId="44" fontId="19" fillId="0" borderId="16" xfId="2" applyFont="1" applyBorder="1" applyAlignment="1">
      <alignment horizontal="right" vertical="center"/>
    </xf>
    <xf numFmtId="195" fontId="44" fillId="0" borderId="85" xfId="2" applyNumberFormat="1" applyFont="1" applyBorder="1" applyAlignment="1" applyProtection="1">
      <alignment vertical="center"/>
    </xf>
    <xf numFmtId="0" fontId="7" fillId="0" borderId="3" xfId="0" applyFont="1" applyBorder="1" applyAlignment="1">
      <alignment vertical="center"/>
    </xf>
    <xf numFmtId="0" fontId="15" fillId="0" borderId="4" xfId="0" applyFont="1" applyBorder="1" applyAlignment="1">
      <alignment vertical="center"/>
    </xf>
    <xf numFmtId="0" fontId="15" fillId="0" borderId="9" xfId="0" applyFont="1" applyBorder="1" applyAlignment="1">
      <alignment vertical="center"/>
    </xf>
    <xf numFmtId="0" fontId="15" fillId="0" borderId="23" xfId="0" applyFont="1" applyBorder="1" applyAlignment="1">
      <alignment vertical="center"/>
    </xf>
    <xf numFmtId="195" fontId="15" fillId="0" borderId="97" xfId="0" applyNumberFormat="1" applyFont="1" applyBorder="1" applyAlignment="1">
      <alignment vertical="center"/>
    </xf>
    <xf numFmtId="0" fontId="64" fillId="0" borderId="2" xfId="0" applyFont="1" applyBorder="1" applyAlignment="1">
      <alignment horizontal="left" vertical="center"/>
    </xf>
    <xf numFmtId="0" fontId="7" fillId="0" borderId="79" xfId="0" applyFont="1" applyBorder="1" applyAlignment="1" applyProtection="1">
      <alignment horizontal="center" vertical="center" wrapText="1"/>
    </xf>
    <xf numFmtId="49" fontId="7" fillId="0" borderId="79" xfId="0" applyNumberFormat="1" applyFont="1" applyBorder="1" applyAlignment="1" applyProtection="1">
      <alignment vertical="center"/>
    </xf>
    <xf numFmtId="15" fontId="7" fillId="2" borderId="29" xfId="0" applyNumberFormat="1" applyFont="1" applyFill="1" applyBorder="1" applyAlignment="1" applyProtection="1">
      <alignment horizontal="center" vertical="center"/>
      <protection locked="0"/>
    </xf>
    <xf numFmtId="15" fontId="7" fillId="2" borderId="28" xfId="0" applyNumberFormat="1" applyFont="1" applyFill="1" applyBorder="1" applyAlignment="1" applyProtection="1">
      <alignment horizontal="center" vertical="center"/>
      <protection locked="0"/>
    </xf>
    <xf numFmtId="225" fontId="21" fillId="0" borderId="45" xfId="0" applyNumberFormat="1" applyFont="1" applyFill="1" applyBorder="1" applyAlignment="1" applyProtection="1">
      <alignment vertical="center"/>
    </xf>
    <xf numFmtId="225" fontId="21" fillId="4" borderId="45" xfId="0" applyNumberFormat="1" applyFont="1" applyFill="1" applyBorder="1" applyAlignment="1" applyProtection="1">
      <alignment vertical="center" wrapText="1"/>
      <protection locked="0"/>
    </xf>
    <xf numFmtId="225" fontId="21" fillId="4" borderId="48" xfId="0" applyNumberFormat="1" applyFont="1" applyFill="1" applyBorder="1" applyAlignment="1" applyProtection="1">
      <alignment vertical="center" wrapText="1"/>
      <protection locked="0"/>
    </xf>
    <xf numFmtId="225" fontId="21" fillId="4" borderId="30" xfId="0" applyNumberFormat="1" applyFont="1" applyFill="1" applyBorder="1" applyAlignment="1" applyProtection="1">
      <alignment vertical="center" wrapText="1"/>
      <protection locked="0"/>
    </xf>
    <xf numFmtId="225" fontId="21" fillId="4" borderId="45" xfId="0" applyNumberFormat="1" applyFont="1" applyFill="1" applyBorder="1" applyAlignment="1" applyProtection="1">
      <alignment vertical="center"/>
      <protection locked="0"/>
    </xf>
    <xf numFmtId="225" fontId="21" fillId="4" borderId="48" xfId="0" applyNumberFormat="1" applyFont="1" applyFill="1" applyBorder="1" applyAlignment="1" applyProtection="1">
      <alignment vertical="center"/>
      <protection locked="0"/>
    </xf>
    <xf numFmtId="225" fontId="21" fillId="4" borderId="30" xfId="0" applyNumberFormat="1" applyFont="1" applyFill="1" applyBorder="1" applyAlignment="1" applyProtection="1">
      <alignment vertical="center"/>
      <protection locked="0"/>
    </xf>
    <xf numFmtId="225" fontId="21" fillId="4" borderId="71" xfId="0" applyNumberFormat="1" applyFont="1" applyFill="1" applyBorder="1" applyAlignment="1" applyProtection="1">
      <alignment vertical="center"/>
      <protection locked="0"/>
    </xf>
    <xf numFmtId="225" fontId="21" fillId="4" borderId="91" xfId="0" applyNumberFormat="1" applyFont="1" applyFill="1" applyBorder="1" applyAlignment="1" applyProtection="1">
      <alignment vertical="center"/>
      <protection locked="0"/>
    </xf>
    <xf numFmtId="0" fontId="52" fillId="3" borderId="11" xfId="0" applyFont="1" applyFill="1" applyBorder="1" applyAlignment="1" applyProtection="1">
      <alignment horizontal="center" vertical="center"/>
    </xf>
    <xf numFmtId="0" fontId="52" fillId="0" borderId="11" xfId="0" applyFont="1" applyBorder="1" applyAlignment="1">
      <alignment horizontal="center" vertical="center"/>
    </xf>
    <xf numFmtId="208" fontId="28" fillId="0" borderId="26" xfId="0" applyNumberFormat="1" applyFont="1" applyBorder="1" applyAlignment="1">
      <alignment horizontal="right"/>
    </xf>
    <xf numFmtId="208" fontId="28" fillId="0" borderId="98" xfId="0" applyNumberFormat="1" applyFont="1" applyBorder="1" applyAlignment="1">
      <alignment horizontal="right"/>
    </xf>
    <xf numFmtId="208" fontId="28" fillId="0" borderId="99" xfId="0" applyNumberFormat="1" applyFont="1" applyBorder="1" applyAlignment="1">
      <alignment horizontal="right"/>
    </xf>
    <xf numFmtId="208" fontId="28" fillId="0" borderId="100" xfId="0" applyNumberFormat="1" applyFont="1" applyBorder="1" applyAlignment="1">
      <alignment horizontal="right"/>
    </xf>
    <xf numFmtId="208" fontId="28" fillId="0" borderId="101" xfId="0" applyNumberFormat="1" applyFont="1" applyBorder="1" applyAlignment="1">
      <alignment horizontal="right"/>
    </xf>
    <xf numFmtId="208" fontId="28" fillId="0" borderId="102" xfId="0" applyNumberFormat="1" applyFont="1" applyBorder="1" applyAlignment="1">
      <alignment horizontal="right"/>
    </xf>
    <xf numFmtId="208" fontId="28" fillId="0" borderId="102" xfId="1" applyNumberFormat="1" applyFont="1" applyBorder="1" applyAlignment="1">
      <alignment horizontal="right"/>
    </xf>
    <xf numFmtId="0" fontId="17" fillId="3" borderId="3" xfId="0" applyFont="1" applyFill="1" applyBorder="1" applyAlignment="1" applyProtection="1">
      <alignment vertical="center"/>
    </xf>
    <xf numFmtId="0" fontId="15" fillId="3" borderId="103" xfId="16" applyFont="1" applyFill="1" applyBorder="1" applyAlignment="1" applyProtection="1">
      <alignment horizontal="left" vertical="center"/>
    </xf>
    <xf numFmtId="0" fontId="15" fillId="0" borderId="104" xfId="0" applyFont="1" applyBorder="1" applyAlignment="1" applyProtection="1">
      <alignment vertical="center"/>
    </xf>
    <xf numFmtId="0" fontId="4" fillId="0" borderId="8" xfId="0" applyFont="1" applyBorder="1"/>
    <xf numFmtId="0" fontId="5" fillId="2" borderId="13"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6"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04" xfId="0" applyNumberFormat="1" applyFont="1" applyFill="1" applyBorder="1" applyAlignment="1" applyProtection="1">
      <alignment vertical="center"/>
      <protection locked="0"/>
    </xf>
    <xf numFmtId="0" fontId="5" fillId="2" borderId="104"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04" xfId="0" applyFont="1" applyFill="1" applyBorder="1" applyAlignment="1" applyProtection="1">
      <alignment vertical="center"/>
      <protection locked="0"/>
    </xf>
    <xf numFmtId="0" fontId="5" fillId="2" borderId="105" xfId="0" applyFont="1" applyFill="1" applyBorder="1" applyAlignment="1" applyProtection="1">
      <alignment vertical="center"/>
      <protection locked="0"/>
    </xf>
    <xf numFmtId="0" fontId="4" fillId="2" borderId="104"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4" fillId="2" borderId="8"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7" fillId="0" borderId="76" xfId="0" applyFont="1" applyBorder="1" applyAlignment="1" applyProtection="1">
      <alignment horizontal="center" wrapText="1"/>
    </xf>
    <xf numFmtId="0" fontId="7" fillId="0" borderId="85" xfId="0" applyFont="1" applyBorder="1" applyAlignment="1" applyProtection="1">
      <alignment horizontal="center" wrapText="1"/>
    </xf>
    <xf numFmtId="0" fontId="7" fillId="0" borderId="57" xfId="0" applyFont="1" applyBorder="1" applyAlignment="1">
      <alignment horizontal="right" vertical="center"/>
    </xf>
    <xf numFmtId="7" fontId="7" fillId="0" borderId="90" xfId="2" applyNumberFormat="1" applyFont="1" applyBorder="1" applyAlignment="1">
      <alignment vertical="center"/>
    </xf>
    <xf numFmtId="0" fontId="24" fillId="0" borderId="67" xfId="0" applyFont="1" applyBorder="1" applyAlignment="1">
      <alignment horizontal="right" vertical="center"/>
    </xf>
    <xf numFmtId="7" fontId="24" fillId="0" borderId="97" xfId="2" applyNumberFormat="1" applyFont="1" applyBorder="1" applyAlignment="1">
      <alignment vertical="center"/>
    </xf>
    <xf numFmtId="7" fontId="7" fillId="0" borderId="33" xfId="2" applyNumberFormat="1" applyFont="1" applyBorder="1" applyAlignment="1">
      <alignment vertical="center"/>
    </xf>
    <xf numFmtId="0" fontId="7" fillId="0" borderId="106" xfId="0" applyFont="1" applyBorder="1" applyAlignment="1">
      <alignment horizontal="right" vertical="center"/>
    </xf>
    <xf numFmtId="195" fontId="44" fillId="0" borderId="9" xfId="0" applyNumberFormat="1" applyFont="1" applyFill="1" applyBorder="1" applyAlignment="1" applyProtection="1">
      <alignment horizontal="right" vertical="center"/>
    </xf>
    <xf numFmtId="0" fontId="44" fillId="0" borderId="12" xfId="0" applyFont="1" applyFill="1" applyBorder="1" applyAlignment="1" applyProtection="1">
      <alignment horizontal="right" vertical="center"/>
    </xf>
    <xf numFmtId="0" fontId="44" fillId="0" borderId="1" xfId="0" applyFont="1" applyFill="1" applyBorder="1" applyAlignment="1" applyProtection="1">
      <alignment horizontal="right" vertical="center"/>
    </xf>
    <xf numFmtId="0" fontId="19" fillId="0" borderId="11" xfId="0" applyFont="1" applyBorder="1" applyAlignment="1" applyProtection="1">
      <alignment horizontal="right" vertical="center"/>
    </xf>
    <xf numFmtId="0" fontId="5" fillId="0" borderId="14" xfId="0" applyFont="1" applyFill="1" applyBorder="1" applyAlignment="1" applyProtection="1">
      <alignment horizontal="right" vertical="center"/>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15" fillId="0" borderId="23" xfId="0" applyFont="1" applyBorder="1" applyAlignment="1">
      <alignment horizontal="right" vertical="center"/>
    </xf>
    <xf numFmtId="0" fontId="19" fillId="4" borderId="26" xfId="0" applyFont="1" applyFill="1" applyBorder="1" applyAlignment="1" applyProtection="1">
      <alignment vertical="center"/>
      <protection locked="0"/>
    </xf>
    <xf numFmtId="49" fontId="15" fillId="0" borderId="23" xfId="0" applyNumberFormat="1" applyFont="1" applyBorder="1" applyAlignment="1">
      <alignment horizontal="right" vertical="center"/>
    </xf>
    <xf numFmtId="0" fontId="15" fillId="0" borderId="51" xfId="0" applyFont="1" applyBorder="1" applyAlignment="1">
      <alignment vertical="center"/>
    </xf>
    <xf numFmtId="0" fontId="15" fillId="0" borderId="14" xfId="0" applyFont="1" applyFill="1" applyBorder="1" applyAlignment="1" applyProtection="1">
      <alignment vertical="center"/>
    </xf>
    <xf numFmtId="0" fontId="43" fillId="0" borderId="23" xfId="0" applyFont="1" applyFill="1" applyBorder="1" applyAlignment="1" applyProtection="1">
      <alignment horizontal="center" vertical="center"/>
      <protection locked="0"/>
    </xf>
    <xf numFmtId="0" fontId="74" fillId="0" borderId="29" xfId="0" applyFont="1" applyFill="1" applyBorder="1" applyAlignment="1" applyProtection="1">
      <alignment horizontal="right" vertical="center"/>
    </xf>
    <xf numFmtId="9" fontId="29" fillId="4" borderId="26" xfId="0" applyNumberFormat="1" applyFont="1" applyFill="1" applyBorder="1" applyAlignment="1" applyProtection="1">
      <alignment horizontal="center" vertical="center"/>
      <protection locked="0"/>
    </xf>
    <xf numFmtId="0" fontId="18" fillId="0" borderId="112" xfId="0" applyFont="1" applyFill="1" applyBorder="1" applyAlignment="1" applyProtection="1">
      <alignment horizontal="right" vertical="center"/>
    </xf>
    <xf numFmtId="0" fontId="15" fillId="0" borderId="34" xfId="0" applyFont="1" applyFill="1" applyBorder="1" applyAlignment="1" applyProtection="1">
      <alignment horizontal="right" vertical="center"/>
    </xf>
    <xf numFmtId="0" fontId="29" fillId="0" borderId="14" xfId="0" applyFont="1" applyBorder="1" applyAlignment="1">
      <alignment vertical="center"/>
    </xf>
    <xf numFmtId="0" fontId="29" fillId="0" borderId="66" xfId="0" applyFont="1" applyBorder="1" applyAlignment="1">
      <alignment vertical="center"/>
    </xf>
    <xf numFmtId="0" fontId="0" fillId="0" borderId="8" xfId="0" applyBorder="1"/>
    <xf numFmtId="44" fontId="15" fillId="0" borderId="8" xfId="2" applyFont="1" applyFill="1" applyBorder="1" applyAlignment="1" applyProtection="1">
      <alignment vertical="center"/>
      <protection hidden="1"/>
    </xf>
    <xf numFmtId="0" fontId="15" fillId="0" borderId="35" xfId="0" applyFont="1" applyFill="1" applyBorder="1" applyAlignment="1" applyProtection="1">
      <alignment horizontal="right" vertical="center"/>
    </xf>
    <xf numFmtId="0" fontId="15" fillId="0" borderId="8" xfId="0" applyFont="1" applyFill="1" applyBorder="1" applyAlignment="1" applyProtection="1">
      <alignment horizontal="right" vertical="center"/>
    </xf>
    <xf numFmtId="44" fontId="15" fillId="10" borderId="58" xfId="2" applyFont="1" applyFill="1" applyBorder="1" applyAlignment="1" applyProtection="1">
      <alignment vertical="center"/>
      <protection hidden="1"/>
    </xf>
    <xf numFmtId="0" fontId="15" fillId="11" borderId="33" xfId="0" applyFont="1" applyFill="1" applyBorder="1" applyAlignment="1" applyProtection="1">
      <alignment horizontal="center" vertical="center" wrapText="1"/>
    </xf>
    <xf numFmtId="208" fontId="15" fillId="0" borderId="113" xfId="0" applyNumberFormat="1" applyFont="1" applyFill="1" applyBorder="1" applyAlignment="1" applyProtection="1">
      <alignment horizontal="right" vertical="center"/>
    </xf>
    <xf numFmtId="0" fontId="15" fillId="7" borderId="114" xfId="0" applyFont="1" applyFill="1" applyBorder="1" applyAlignment="1" applyProtection="1">
      <alignment vertical="center"/>
    </xf>
    <xf numFmtId="208" fontId="15" fillId="8" borderId="115" xfId="0" applyNumberFormat="1" applyFont="1" applyFill="1" applyBorder="1" applyAlignment="1" applyProtection="1">
      <alignment vertical="center"/>
    </xf>
    <xf numFmtId="0" fontId="15" fillId="11" borderId="85" xfId="0" applyFont="1" applyFill="1" applyBorder="1" applyAlignment="1" applyProtection="1">
      <alignment horizontal="center" vertical="center" wrapText="1"/>
    </xf>
    <xf numFmtId="0" fontId="18" fillId="4" borderId="58" xfId="0" applyFont="1" applyFill="1" applyBorder="1" applyAlignment="1" applyProtection="1">
      <alignment vertical="center"/>
      <protection locked="0"/>
    </xf>
    <xf numFmtId="0" fontId="15" fillId="0" borderId="20" xfId="16" applyFont="1" applyFill="1" applyBorder="1" applyAlignment="1" applyProtection="1">
      <alignment horizontal="right" vertical="center"/>
    </xf>
    <xf numFmtId="0" fontId="15" fillId="0" borderId="21" xfId="0" applyFont="1" applyBorder="1" applyAlignment="1" applyProtection="1">
      <alignment horizontal="right" vertical="center"/>
    </xf>
    <xf numFmtId="0" fontId="15" fillId="0" borderId="25" xfId="16" applyFont="1" applyFill="1" applyBorder="1" applyAlignment="1" applyProtection="1">
      <alignment horizontal="right" vertical="center"/>
    </xf>
    <xf numFmtId="0" fontId="15" fillId="0" borderId="20" xfId="16" applyFont="1" applyBorder="1" applyAlignment="1" applyProtection="1">
      <alignment horizontal="right" vertical="center"/>
    </xf>
    <xf numFmtId="0" fontId="15" fillId="0" borderId="25" xfId="16" applyFont="1" applyBorder="1" applyAlignment="1" applyProtection="1">
      <alignment horizontal="right" vertical="center"/>
    </xf>
    <xf numFmtId="0" fontId="15" fillId="0" borderId="21" xfId="0" applyFont="1" applyFill="1" applyBorder="1" applyAlignment="1" applyProtection="1">
      <alignment horizontal="right" vertical="center"/>
    </xf>
    <xf numFmtId="0" fontId="15" fillId="0" borderId="116" xfId="16" applyFont="1" applyFill="1" applyBorder="1" applyAlignment="1" applyProtection="1">
      <alignment horizontal="right" vertical="center"/>
    </xf>
    <xf numFmtId="0" fontId="15" fillId="0" borderId="117" xfId="0" applyFont="1" applyFill="1" applyBorder="1" applyAlignment="1" applyProtection="1">
      <alignment horizontal="right" vertical="center"/>
    </xf>
    <xf numFmtId="0" fontId="15" fillId="0" borderId="118" xfId="16" applyFont="1" applyFill="1" applyBorder="1" applyAlignment="1" applyProtection="1">
      <alignment horizontal="right" vertical="center"/>
    </xf>
    <xf numFmtId="0" fontId="15" fillId="0" borderId="103" xfId="16" applyFont="1" applyFill="1" applyBorder="1" applyAlignment="1" applyProtection="1">
      <alignment horizontal="right" vertical="center"/>
    </xf>
    <xf numFmtId="0" fontId="15" fillId="0" borderId="104" xfId="0" applyFont="1" applyFill="1" applyBorder="1" applyAlignment="1" applyProtection="1">
      <alignment horizontal="right" vertical="center"/>
    </xf>
    <xf numFmtId="0" fontId="15" fillId="0" borderId="119" xfId="16" applyFont="1" applyFill="1" applyBorder="1" applyAlignment="1" applyProtection="1">
      <alignment horizontal="right" vertical="center"/>
    </xf>
    <xf numFmtId="0" fontId="15" fillId="0" borderId="20" xfId="0" applyFont="1" applyFill="1" applyBorder="1" applyAlignment="1" applyProtection="1">
      <alignment horizontal="right" vertical="center"/>
    </xf>
    <xf numFmtId="0" fontId="15" fillId="0" borderId="25" xfId="0" applyFont="1" applyFill="1" applyBorder="1" applyAlignment="1" applyProtection="1">
      <alignment horizontal="right" vertical="center"/>
    </xf>
    <xf numFmtId="0" fontId="15" fillId="0" borderId="119" xfId="0" applyFont="1" applyBorder="1" applyAlignment="1" applyProtection="1">
      <alignment horizontal="right" vertical="center"/>
    </xf>
    <xf numFmtId="0" fontId="17" fillId="6" borderId="120" xfId="0" applyFont="1" applyFill="1" applyBorder="1" applyAlignment="1" applyProtection="1">
      <alignment horizontal="center" vertical="center" wrapText="1"/>
    </xf>
    <xf numFmtId="0" fontId="26" fillId="4" borderId="121" xfId="0" applyFont="1" applyFill="1" applyBorder="1" applyAlignment="1" applyProtection="1">
      <alignment horizontal="center" vertical="center"/>
      <protection locked="0"/>
    </xf>
    <xf numFmtId="0" fontId="21" fillId="0" borderId="121" xfId="0" applyFont="1" applyBorder="1" applyAlignment="1" applyProtection="1">
      <alignment horizontal="left" vertical="center"/>
    </xf>
    <xf numFmtId="44" fontId="4" fillId="4" borderId="71" xfId="0" applyNumberFormat="1" applyFont="1" applyFill="1" applyBorder="1" applyAlignment="1" applyProtection="1">
      <alignment horizontal="right" vertical="center"/>
      <protection locked="0"/>
    </xf>
    <xf numFmtId="44" fontId="15" fillId="4" borderId="71" xfId="0" applyNumberFormat="1" applyFont="1" applyFill="1" applyBorder="1" applyAlignment="1" applyProtection="1">
      <alignment horizontal="right" vertical="center"/>
      <protection locked="0"/>
    </xf>
    <xf numFmtId="44" fontId="15" fillId="4" borderId="97" xfId="0" applyNumberFormat="1" applyFont="1" applyFill="1" applyBorder="1" applyAlignment="1" applyProtection="1">
      <alignment horizontal="right" vertical="center"/>
      <protection locked="0"/>
    </xf>
    <xf numFmtId="44" fontId="15" fillId="0" borderId="97" xfId="0" applyNumberFormat="1" applyFont="1" applyFill="1" applyBorder="1" applyAlignment="1" applyProtection="1">
      <alignment horizontal="right" vertical="center"/>
    </xf>
    <xf numFmtId="44" fontId="4" fillId="4" borderId="26" xfId="0" applyNumberFormat="1" applyFont="1" applyFill="1" applyBorder="1" applyAlignment="1" applyProtection="1">
      <alignment horizontal="right" vertical="center"/>
      <protection locked="0"/>
    </xf>
    <xf numFmtId="44" fontId="15" fillId="4" borderId="26" xfId="0" applyNumberFormat="1" applyFont="1" applyFill="1" applyBorder="1" applyAlignment="1" applyProtection="1">
      <alignment horizontal="right" vertical="center"/>
      <protection locked="0"/>
    </xf>
    <xf numFmtId="44" fontId="15" fillId="4" borderId="58" xfId="0" applyNumberFormat="1" applyFont="1" applyFill="1" applyBorder="1" applyAlignment="1" applyProtection="1">
      <alignment horizontal="right" vertical="center"/>
      <protection locked="0"/>
    </xf>
    <xf numFmtId="44" fontId="15" fillId="0" borderId="58" xfId="0" applyNumberFormat="1" applyFont="1" applyFill="1" applyBorder="1" applyAlignment="1" applyProtection="1">
      <alignment horizontal="right" vertical="center"/>
    </xf>
    <xf numFmtId="44" fontId="4" fillId="4" borderId="122" xfId="0" applyNumberFormat="1" applyFont="1" applyFill="1" applyBorder="1" applyAlignment="1" applyProtection="1">
      <alignment horizontal="right" vertical="center"/>
      <protection locked="0"/>
    </xf>
    <xf numFmtId="44" fontId="15" fillId="4" borderId="122" xfId="0" applyNumberFormat="1" applyFont="1" applyFill="1" applyBorder="1" applyAlignment="1" applyProtection="1">
      <alignment horizontal="right" vertical="center"/>
      <protection locked="0"/>
    </xf>
    <xf numFmtId="44" fontId="15" fillId="4" borderId="54" xfId="0" applyNumberFormat="1" applyFont="1" applyFill="1" applyBorder="1" applyAlignment="1" applyProtection="1">
      <alignment horizontal="right" vertical="center"/>
      <protection locked="0"/>
    </xf>
    <xf numFmtId="44" fontId="15" fillId="0" borderId="54" xfId="0" applyNumberFormat="1" applyFont="1" applyFill="1" applyBorder="1" applyAlignment="1" applyProtection="1">
      <alignment horizontal="right" vertical="center"/>
    </xf>
    <xf numFmtId="44" fontId="15" fillId="9" borderId="123" xfId="0" applyNumberFormat="1" applyFont="1" applyFill="1" applyBorder="1" applyAlignment="1" applyProtection="1">
      <alignment horizontal="right" vertical="center"/>
    </xf>
    <xf numFmtId="44" fontId="15" fillId="9" borderId="124" xfId="0" applyNumberFormat="1" applyFont="1" applyFill="1" applyBorder="1" applyAlignment="1" applyProtection="1">
      <alignment horizontal="right" vertical="center"/>
    </xf>
    <xf numFmtId="44" fontId="15" fillId="0" borderId="124" xfId="0" applyNumberFormat="1" applyFont="1" applyFill="1" applyBorder="1" applyAlignment="1" applyProtection="1">
      <alignment horizontal="right" vertical="center"/>
    </xf>
    <xf numFmtId="44" fontId="15" fillId="0" borderId="8" xfId="0" applyNumberFormat="1" applyFont="1" applyBorder="1" applyAlignment="1" applyProtection="1">
      <alignment horizontal="right" vertical="center"/>
    </xf>
    <xf numFmtId="44" fontId="15" fillId="4" borderId="125" xfId="0" applyNumberFormat="1" applyFont="1" applyFill="1" applyBorder="1" applyAlignment="1" applyProtection="1">
      <alignment horizontal="right" vertical="center"/>
      <protection locked="0"/>
    </xf>
    <xf numFmtId="44" fontId="15" fillId="0" borderId="126" xfId="0" applyNumberFormat="1" applyFont="1" applyBorder="1" applyAlignment="1" applyProtection="1">
      <alignment horizontal="right" vertical="center"/>
    </xf>
    <xf numFmtId="44" fontId="15" fillId="9" borderId="32" xfId="0" applyNumberFormat="1" applyFont="1" applyFill="1" applyBorder="1" applyAlignment="1" applyProtection="1">
      <alignment horizontal="right" vertical="center"/>
    </xf>
    <xf numFmtId="44" fontId="15" fillId="0" borderId="32" xfId="0" applyNumberFormat="1" applyFont="1" applyFill="1" applyBorder="1" applyAlignment="1" applyProtection="1">
      <alignment horizontal="right" vertical="center"/>
    </xf>
    <xf numFmtId="0" fontId="29" fillId="0" borderId="0" xfId="0" applyFont="1" applyFill="1"/>
    <xf numFmtId="0" fontId="75" fillId="0" borderId="0" xfId="0" applyFont="1" applyFill="1"/>
    <xf numFmtId="0" fontId="24" fillId="0" borderId="98" xfId="0" applyFont="1" applyFill="1" applyBorder="1" applyAlignment="1"/>
    <xf numFmtId="0" fontId="24" fillId="0" borderId="99" xfId="0" applyFont="1" applyFill="1" applyBorder="1" applyAlignment="1"/>
    <xf numFmtId="0" fontId="24" fillId="0" borderId="99" xfId="0" applyFont="1" applyFill="1" applyBorder="1" applyAlignment="1" applyProtection="1">
      <alignment wrapText="1"/>
    </xf>
    <xf numFmtId="0" fontId="24" fillId="0" borderId="99" xfId="0" applyFont="1" applyFill="1" applyBorder="1" applyAlignment="1" applyProtection="1"/>
    <xf numFmtId="0" fontId="24" fillId="0" borderId="99" xfId="0" applyFont="1" applyFill="1" applyBorder="1" applyAlignment="1" applyProtection="1">
      <alignment horizontal="center" wrapText="1"/>
    </xf>
    <xf numFmtId="0" fontId="24" fillId="0" borderId="5" xfId="0" applyFont="1" applyFill="1" applyBorder="1" applyAlignment="1">
      <alignment horizontal="center"/>
    </xf>
    <xf numFmtId="0" fontId="27" fillId="0" borderId="100" xfId="0" applyFont="1" applyFill="1" applyBorder="1" applyAlignment="1">
      <alignment vertical="center"/>
    </xf>
    <xf numFmtId="0" fontId="27" fillId="0" borderId="26" xfId="0" applyFont="1" applyBorder="1"/>
    <xf numFmtId="9" fontId="27" fillId="0" borderId="26" xfId="17" applyFont="1" applyFill="1" applyBorder="1" applyAlignment="1">
      <alignment horizontal="center" vertical="center" wrapText="1"/>
    </xf>
    <xf numFmtId="0" fontId="27" fillId="0" borderId="26" xfId="0" applyFont="1" applyFill="1" applyBorder="1" applyAlignment="1">
      <alignment vertical="center"/>
    </xf>
    <xf numFmtId="9" fontId="27" fillId="0" borderId="26" xfId="17" applyFont="1" applyFill="1" applyBorder="1" applyAlignment="1">
      <alignment vertical="center"/>
    </xf>
    <xf numFmtId="10" fontId="27" fillId="0" borderId="6" xfId="0" applyNumberFormat="1" applyFont="1" applyFill="1" applyBorder="1" applyAlignment="1">
      <alignment vertical="center"/>
    </xf>
    <xf numFmtId="0" fontId="27" fillId="0" borderId="101" xfId="0" applyFont="1" applyFill="1" applyBorder="1" applyAlignment="1">
      <alignment vertical="center"/>
    </xf>
    <xf numFmtId="0" fontId="27" fillId="0" borderId="102" xfId="0" applyFont="1" applyBorder="1"/>
    <xf numFmtId="9" fontId="27" fillId="0" borderId="102" xfId="17" applyFont="1" applyFill="1" applyBorder="1" applyAlignment="1">
      <alignment horizontal="center" vertical="center" wrapText="1"/>
    </xf>
    <xf numFmtId="0" fontId="27" fillId="0" borderId="102" xfId="0" applyFont="1" applyFill="1" applyBorder="1" applyAlignment="1">
      <alignment vertical="center"/>
    </xf>
    <xf numFmtId="9" fontId="27" fillId="0" borderId="102" xfId="17" applyFont="1" applyFill="1" applyBorder="1" applyAlignment="1">
      <alignment vertical="center"/>
    </xf>
    <xf numFmtId="10" fontId="27" fillId="0" borderId="7" xfId="0" applyNumberFormat="1" applyFont="1" applyFill="1" applyBorder="1" applyAlignment="1">
      <alignment vertical="center"/>
    </xf>
    <xf numFmtId="0" fontId="18" fillId="0" borderId="127" xfId="0" applyFont="1" applyBorder="1" applyAlignment="1" applyProtection="1">
      <alignment horizontal="center" vertical="top" wrapText="1"/>
    </xf>
    <xf numFmtId="9" fontId="18" fillId="0" borderId="128" xfId="17" applyFont="1" applyBorder="1" applyAlignment="1" applyProtection="1">
      <alignment horizontal="center" vertical="top" wrapText="1"/>
    </xf>
    <xf numFmtId="9" fontId="18" fillId="0" borderId="6" xfId="17" applyFont="1" applyBorder="1" applyAlignment="1" applyProtection="1">
      <alignment horizontal="center" vertical="top" wrapText="1"/>
    </xf>
    <xf numFmtId="9" fontId="18" fillId="0" borderId="7" xfId="17" applyFont="1" applyBorder="1" applyAlignment="1" applyProtection="1">
      <alignment horizontal="center" vertical="top" wrapText="1"/>
    </xf>
    <xf numFmtId="193" fontId="4" fillId="0" borderId="0" xfId="17" applyNumberFormat="1" applyFont="1" applyFill="1" applyBorder="1" applyAlignment="1" applyProtection="1">
      <alignment vertical="center"/>
    </xf>
    <xf numFmtId="44" fontId="19" fillId="0" borderId="42" xfId="0" applyNumberFormat="1" applyFont="1" applyBorder="1" applyAlignment="1" applyProtection="1">
      <alignment vertical="center"/>
    </xf>
    <xf numFmtId="44" fontId="4" fillId="0" borderId="36" xfId="0" applyNumberFormat="1" applyFont="1" applyFill="1" applyBorder="1" applyAlignment="1" applyProtection="1">
      <alignment vertical="center"/>
    </xf>
    <xf numFmtId="44" fontId="7" fillId="0" borderId="8" xfId="0" applyNumberFormat="1" applyFont="1" applyFill="1" applyBorder="1" applyAlignment="1" applyProtection="1">
      <alignment vertical="center"/>
    </xf>
    <xf numFmtId="44" fontId="4" fillId="0" borderId="8" xfId="0" applyNumberFormat="1" applyFont="1" applyFill="1" applyBorder="1" applyAlignment="1" applyProtection="1">
      <alignment vertical="center"/>
    </xf>
    <xf numFmtId="44" fontId="7" fillId="0" borderId="55" xfId="0" applyNumberFormat="1" applyFont="1" applyFill="1" applyBorder="1" applyAlignment="1" applyProtection="1">
      <alignment vertical="center"/>
    </xf>
    <xf numFmtId="44" fontId="7" fillId="0" borderId="15" xfId="0" applyNumberFormat="1" applyFont="1" applyFill="1" applyBorder="1" applyAlignment="1" applyProtection="1">
      <alignment vertical="center"/>
    </xf>
    <xf numFmtId="44" fontId="7" fillId="0" borderId="36" xfId="0" applyNumberFormat="1" applyFont="1" applyFill="1" applyBorder="1" applyAlignment="1" applyProtection="1">
      <alignment vertical="center"/>
    </xf>
    <xf numFmtId="44" fontId="5" fillId="0" borderId="8" xfId="0" applyNumberFormat="1" applyFont="1" applyFill="1" applyBorder="1" applyAlignment="1" applyProtection="1">
      <alignment vertical="center"/>
    </xf>
    <xf numFmtId="44" fontId="15" fillId="0" borderId="8" xfId="0" applyNumberFormat="1" applyFont="1" applyBorder="1" applyAlignment="1">
      <alignment vertical="center"/>
    </xf>
    <xf numFmtId="44" fontId="6" fillId="0" borderId="55" xfId="0" applyNumberFormat="1" applyFont="1" applyFill="1" applyBorder="1" applyAlignment="1" applyProtection="1">
      <alignment vertical="center"/>
    </xf>
    <xf numFmtId="44" fontId="5" fillId="0" borderId="129" xfId="0" applyNumberFormat="1" applyFont="1" applyFill="1" applyBorder="1" applyAlignment="1" applyProtection="1">
      <alignment vertical="center"/>
    </xf>
    <xf numFmtId="44" fontId="6" fillId="0" borderId="15" xfId="0" applyNumberFormat="1" applyFont="1" applyFill="1" applyBorder="1" applyAlignment="1" applyProtection="1">
      <alignment vertical="center"/>
    </xf>
    <xf numFmtId="44" fontId="6" fillId="0" borderId="129" xfId="0" applyNumberFormat="1" applyFont="1" applyFill="1" applyBorder="1" applyAlignment="1" applyProtection="1">
      <alignment vertical="center"/>
    </xf>
    <xf numFmtId="44" fontId="44" fillId="0" borderId="130" xfId="0" applyNumberFormat="1" applyFont="1" applyFill="1" applyBorder="1" applyAlignment="1" applyProtection="1">
      <alignment horizontal="right" vertical="center"/>
    </xf>
    <xf numFmtId="44" fontId="5" fillId="2" borderId="130" xfId="0" applyNumberFormat="1" applyFont="1" applyFill="1" applyBorder="1" applyAlignment="1" applyProtection="1">
      <alignment vertical="center"/>
    </xf>
    <xf numFmtId="44" fontId="6" fillId="0" borderId="92" xfId="0" applyNumberFormat="1" applyFont="1" applyFill="1" applyBorder="1" applyAlignment="1" applyProtection="1">
      <alignment vertical="center"/>
    </xf>
    <xf numFmtId="44" fontId="4" fillId="0" borderId="8" xfId="0" applyNumberFormat="1" applyFont="1" applyBorder="1" applyAlignment="1" applyProtection="1">
      <alignment vertical="center"/>
    </xf>
    <xf numFmtId="44" fontId="7" fillId="0" borderId="92" xfId="0" applyNumberFormat="1" applyFont="1" applyBorder="1" applyAlignment="1" applyProtection="1">
      <alignment vertical="center"/>
    </xf>
    <xf numFmtId="44" fontId="27" fillId="0" borderId="66" xfId="0" applyNumberFormat="1" applyFont="1" applyFill="1" applyBorder="1" applyAlignment="1" applyProtection="1">
      <alignment vertical="center"/>
    </xf>
    <xf numFmtId="44" fontId="40" fillId="0" borderId="8" xfId="0" applyNumberFormat="1" applyFont="1" applyFill="1" applyBorder="1" applyAlignment="1" applyProtection="1">
      <alignment vertical="center"/>
    </xf>
    <xf numFmtId="44" fontId="5" fillId="0" borderId="36" xfId="0" applyNumberFormat="1" applyFont="1" applyFill="1" applyBorder="1" applyAlignment="1" applyProtection="1">
      <alignment vertical="center"/>
    </xf>
    <xf numFmtId="44" fontId="40" fillId="0" borderId="115" xfId="0" applyNumberFormat="1" applyFont="1" applyFill="1" applyBorder="1" applyAlignment="1" applyProtection="1">
      <alignment vertical="center"/>
    </xf>
    <xf numFmtId="49" fontId="49" fillId="0" borderId="0" xfId="0" applyNumberFormat="1" applyFont="1" applyBorder="1" applyAlignment="1">
      <alignment horizontal="left" vertical="center"/>
    </xf>
    <xf numFmtId="0" fontId="35" fillId="0" borderId="15" xfId="0" applyFont="1" applyBorder="1" applyAlignment="1" applyProtection="1">
      <alignment horizontal="left" vertical="center"/>
    </xf>
    <xf numFmtId="44" fontId="21" fillId="4" borderId="60" xfId="0" applyNumberFormat="1" applyFont="1" applyFill="1" applyBorder="1" applyAlignment="1" applyProtection="1">
      <alignment vertical="center"/>
      <protection locked="0"/>
    </xf>
    <xf numFmtId="44" fontId="4" fillId="0" borderId="60" xfId="0" applyNumberFormat="1" applyFont="1" applyBorder="1" applyAlignment="1" applyProtection="1">
      <alignment vertical="center"/>
    </xf>
    <xf numFmtId="44" fontId="4" fillId="0" borderId="61" xfId="0" applyNumberFormat="1" applyFont="1" applyBorder="1" applyAlignment="1" applyProtection="1">
      <alignment vertical="center"/>
    </xf>
    <xf numFmtId="44" fontId="7" fillId="0" borderId="76" xfId="0" applyNumberFormat="1" applyFont="1" applyBorder="1" applyAlignment="1" applyProtection="1">
      <alignment vertical="center"/>
    </xf>
    <xf numFmtId="44" fontId="7" fillId="0" borderId="85" xfId="0" applyNumberFormat="1" applyFont="1" applyBorder="1" applyAlignment="1" applyProtection="1">
      <alignment vertical="center"/>
    </xf>
    <xf numFmtId="44" fontId="21" fillId="0" borderId="120" xfId="0" applyNumberFormat="1" applyFont="1" applyFill="1" applyBorder="1" applyAlignment="1" applyProtection="1">
      <alignment vertical="center"/>
    </xf>
    <xf numFmtId="44" fontId="4" fillId="0" borderId="120" xfId="0" applyNumberFormat="1" applyFont="1" applyFill="1" applyBorder="1" applyAlignment="1" applyProtection="1">
      <alignment vertical="center"/>
    </xf>
    <xf numFmtId="44" fontId="4" fillId="0" borderId="33" xfId="0" applyNumberFormat="1" applyFont="1" applyFill="1" applyBorder="1" applyAlignment="1" applyProtection="1">
      <alignment vertical="center"/>
    </xf>
    <xf numFmtId="44" fontId="21" fillId="4" borderId="131" xfId="0" applyNumberFormat="1" applyFont="1" applyFill="1" applyBorder="1" applyAlignment="1" applyProtection="1">
      <alignment vertical="center"/>
      <protection locked="0"/>
    </xf>
    <xf numFmtId="44" fontId="4" fillId="0" borderId="72" xfId="0" applyNumberFormat="1" applyFont="1" applyBorder="1" applyAlignment="1" applyProtection="1">
      <alignment vertical="center"/>
    </xf>
    <xf numFmtId="0" fontId="53" fillId="6" borderId="17" xfId="0" applyFont="1" applyFill="1" applyBorder="1" applyAlignment="1" applyProtection="1">
      <alignment horizontal="left" vertical="center" wrapText="1"/>
    </xf>
    <xf numFmtId="0" fontId="53" fillId="0" borderId="12" xfId="0" applyFont="1" applyBorder="1" applyAlignment="1" applyProtection="1">
      <alignment horizontal="left" vertical="center" wrapText="1"/>
    </xf>
    <xf numFmtId="0" fontId="53" fillId="0" borderId="12" xfId="0" applyFont="1" applyBorder="1" applyAlignment="1">
      <alignment vertical="center" wrapText="1"/>
    </xf>
    <xf numFmtId="0" fontId="53" fillId="0" borderId="79" xfId="0" applyFont="1" applyBorder="1" applyAlignment="1">
      <alignment vertical="center" wrapText="1"/>
    </xf>
    <xf numFmtId="0" fontId="15" fillId="8" borderId="93" xfId="0" applyFont="1" applyFill="1" applyBorder="1" applyAlignment="1" applyProtection="1">
      <alignment horizontal="left" vertical="center" wrapText="1"/>
    </xf>
    <xf numFmtId="0" fontId="15" fillId="8" borderId="16"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xf>
    <xf numFmtId="0" fontId="15" fillId="0" borderId="34" xfId="0" applyFont="1" applyBorder="1" applyAlignment="1" applyProtection="1">
      <alignment horizontal="left" vertical="center"/>
    </xf>
    <xf numFmtId="0" fontId="15" fillId="0" borderId="57" xfId="0" applyFont="1" applyBorder="1" applyAlignment="1" applyProtection="1">
      <alignment horizontal="left" vertical="center"/>
    </xf>
    <xf numFmtId="0" fontId="15" fillId="0" borderId="4" xfId="0" applyFont="1" applyFill="1" applyBorder="1" applyAlignment="1" applyProtection="1">
      <alignment horizontal="left" vertical="center" wrapText="1"/>
    </xf>
    <xf numFmtId="0" fontId="15" fillId="0" borderId="9" xfId="0" applyFont="1" applyBorder="1" applyAlignment="1" applyProtection="1">
      <alignment horizontal="left" vertical="center"/>
    </xf>
    <xf numFmtId="0" fontId="15" fillId="0" borderId="111" xfId="0" applyFont="1" applyBorder="1" applyAlignment="1" applyProtection="1">
      <alignment horizontal="left" vertical="center"/>
    </xf>
    <xf numFmtId="0" fontId="15" fillId="0" borderId="3"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34" xfId="0" applyFont="1" applyBorder="1" applyAlignment="1" applyProtection="1">
      <alignment horizontal="left" vertical="center" wrapText="1"/>
    </xf>
    <xf numFmtId="0" fontId="15" fillId="0" borderId="57" xfId="0" applyFont="1" applyBorder="1" applyAlignment="1" applyProtection="1">
      <alignment horizontal="left" vertical="center" wrapText="1"/>
    </xf>
    <xf numFmtId="0" fontId="52" fillId="3" borderId="0" xfId="0" applyFont="1" applyFill="1" applyBorder="1" applyAlignment="1" applyProtection="1">
      <alignment horizontal="center" vertical="center"/>
    </xf>
    <xf numFmtId="0" fontId="52" fillId="0" borderId="0" xfId="0" applyFont="1" applyBorder="1" applyAlignment="1" applyProtection="1">
      <alignment horizontal="center" vertical="center"/>
    </xf>
    <xf numFmtId="0" fontId="15" fillId="0" borderId="40" xfId="0" applyFont="1" applyBorder="1" applyAlignment="1">
      <alignment vertical="center"/>
    </xf>
    <xf numFmtId="0" fontId="0" fillId="0" borderId="34" xfId="0" applyBorder="1" applyAlignment="1">
      <alignment vertical="center"/>
    </xf>
    <xf numFmtId="0" fontId="0" fillId="0" borderId="57" xfId="0" applyBorder="1" applyAlignment="1">
      <alignment vertical="center"/>
    </xf>
    <xf numFmtId="0" fontId="37" fillId="0" borderId="93" xfId="0" applyFont="1" applyFill="1" applyBorder="1" applyAlignment="1" applyProtection="1">
      <alignment horizontal="center" vertical="center"/>
    </xf>
    <xf numFmtId="0" fontId="62" fillId="0" borderId="16" xfId="0" applyFont="1" applyBorder="1" applyAlignment="1" applyProtection="1">
      <alignment horizontal="center" vertical="center"/>
    </xf>
    <xf numFmtId="0" fontId="63" fillId="0" borderId="107" xfId="0" applyFont="1" applyBorder="1" applyAlignment="1">
      <alignment horizontal="center" vertical="center"/>
    </xf>
    <xf numFmtId="0" fontId="52" fillId="0" borderId="0" xfId="0" applyFont="1" applyBorder="1" applyAlignment="1">
      <alignment horizontal="center" vertical="center"/>
    </xf>
    <xf numFmtId="0" fontId="10" fillId="0" borderId="27" xfId="0" applyFont="1" applyFill="1" applyBorder="1" applyAlignment="1">
      <alignment vertical="top" wrapText="1"/>
    </xf>
    <xf numFmtId="0" fontId="0" fillId="0" borderId="34" xfId="0" applyBorder="1" applyAlignment="1">
      <alignment vertical="top" wrapText="1"/>
    </xf>
    <xf numFmtId="0" fontId="15" fillId="0" borderId="133" xfId="0" applyFont="1" applyBorder="1" applyAlignment="1" applyProtection="1">
      <alignment horizontal="left" vertical="center" wrapText="1"/>
    </xf>
    <xf numFmtId="0" fontId="15" fillId="0" borderId="102" xfId="0" applyFont="1" applyBorder="1" applyAlignment="1" applyProtection="1">
      <alignment horizontal="left" vertical="center" wrapText="1"/>
    </xf>
    <xf numFmtId="0" fontId="15" fillId="0" borderId="102" xfId="0" applyFont="1" applyBorder="1" applyAlignment="1">
      <alignment horizontal="left" vertical="center" wrapText="1"/>
    </xf>
    <xf numFmtId="0" fontId="17" fillId="9" borderId="93" xfId="0" applyFont="1" applyFill="1" applyBorder="1" applyAlignment="1" applyProtection="1">
      <alignment horizontal="left" vertical="center" wrapText="1"/>
    </xf>
    <xf numFmtId="0" fontId="17" fillId="9" borderId="16" xfId="0" applyFont="1" applyFill="1" applyBorder="1" applyAlignment="1" applyProtection="1">
      <alignment horizontal="left" vertical="center" wrapText="1"/>
    </xf>
    <xf numFmtId="0" fontId="17" fillId="9" borderId="16" xfId="0" applyFont="1" applyFill="1" applyBorder="1" applyAlignment="1">
      <alignment horizontal="left" vertical="center" wrapText="1"/>
    </xf>
    <xf numFmtId="0" fontId="17" fillId="9" borderId="107" xfId="0"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29" xfId="0" applyFont="1" applyBorder="1" applyAlignment="1">
      <alignment horizontal="left" vertical="center" wrapText="1"/>
    </xf>
    <xf numFmtId="0" fontId="29" fillId="0" borderId="27" xfId="0" applyFont="1" applyFill="1" applyBorder="1" applyAlignment="1" applyProtection="1">
      <alignment horizontal="right" vertical="center"/>
    </xf>
    <xf numFmtId="0" fontId="29" fillId="0" borderId="57" xfId="0" applyFont="1" applyBorder="1" applyAlignment="1" applyProtection="1">
      <alignment horizontal="right" vertical="center"/>
    </xf>
    <xf numFmtId="0" fontId="19" fillId="4" borderId="27" xfId="0" applyFont="1" applyFill="1" applyBorder="1" applyAlignment="1" applyProtection="1">
      <alignment vertical="center"/>
      <protection locked="0"/>
    </xf>
    <xf numFmtId="0" fontId="18" fillId="4" borderId="34" xfId="0" applyFont="1" applyFill="1" applyBorder="1" applyAlignment="1" applyProtection="1">
      <alignment vertical="center"/>
      <protection locked="0"/>
    </xf>
    <xf numFmtId="0" fontId="18" fillId="4" borderId="35" xfId="0" applyFont="1" applyFill="1" applyBorder="1" applyAlignment="1" applyProtection="1">
      <alignment vertical="center"/>
      <protection locked="0"/>
    </xf>
    <xf numFmtId="0" fontId="19" fillId="4" borderId="49" xfId="0" applyFont="1" applyFill="1" applyBorder="1" applyAlignment="1" applyProtection="1">
      <alignment vertical="center"/>
      <protection locked="0"/>
    </xf>
    <xf numFmtId="0" fontId="18" fillId="4" borderId="14" xfId="0" applyFont="1" applyFill="1" applyBorder="1" applyAlignment="1" applyProtection="1">
      <alignment vertical="center"/>
      <protection locked="0"/>
    </xf>
    <xf numFmtId="0" fontId="18" fillId="4" borderId="69" xfId="0" applyFont="1" applyFill="1" applyBorder="1" applyAlignment="1" applyProtection="1">
      <alignment vertical="center"/>
      <protection locked="0"/>
    </xf>
    <xf numFmtId="0" fontId="17" fillId="9" borderId="109" xfId="0" applyFont="1" applyFill="1" applyBorder="1" applyAlignment="1" applyProtection="1">
      <alignment horizontal="left" vertical="center" wrapText="1"/>
    </xf>
    <xf numFmtId="0" fontId="17" fillId="9" borderId="84" xfId="0" applyFont="1" applyFill="1" applyBorder="1" applyAlignment="1" applyProtection="1">
      <alignment horizontal="left" vertical="center"/>
    </xf>
    <xf numFmtId="0" fontId="17" fillId="9" borderId="110" xfId="0" applyFont="1" applyFill="1" applyBorder="1" applyAlignment="1" applyProtection="1">
      <alignment horizontal="left" vertical="center"/>
    </xf>
    <xf numFmtId="0" fontId="54" fillId="0" borderId="109" xfId="0" applyFont="1" applyFill="1" applyBorder="1" applyAlignment="1" applyProtection="1">
      <alignment horizontal="left" vertical="center" wrapText="1"/>
    </xf>
    <xf numFmtId="0" fontId="54" fillId="0" borderId="84" xfId="0" applyFont="1" applyBorder="1" applyAlignment="1">
      <alignment horizontal="left" vertical="center"/>
    </xf>
    <xf numFmtId="0" fontId="54" fillId="0" borderId="84" xfId="0" applyFont="1" applyBorder="1" applyAlignment="1">
      <alignment vertical="center"/>
    </xf>
    <xf numFmtId="0" fontId="17" fillId="4" borderId="30" xfId="0" applyFont="1" applyFill="1" applyBorder="1" applyAlignment="1" applyProtection="1">
      <alignment vertical="center"/>
      <protection locked="0"/>
    </xf>
    <xf numFmtId="0" fontId="53" fillId="6" borderId="82" xfId="0" applyFont="1" applyFill="1" applyBorder="1" applyAlignment="1" applyProtection="1">
      <alignment horizontal="center" vertical="center" wrapText="1"/>
    </xf>
    <xf numFmtId="0" fontId="53" fillId="6" borderId="83" xfId="0" applyFont="1" applyFill="1" applyBorder="1" applyAlignment="1" applyProtection="1">
      <alignment horizontal="center" vertical="center" wrapText="1"/>
    </xf>
    <xf numFmtId="0" fontId="53" fillId="6" borderId="106" xfId="0" applyFont="1" applyFill="1" applyBorder="1" applyAlignment="1" applyProtection="1">
      <alignment horizontal="center" vertical="center" wrapText="1"/>
    </xf>
    <xf numFmtId="0" fontId="18" fillId="4" borderId="57" xfId="0" applyFont="1" applyFill="1" applyBorder="1" applyAlignment="1" applyProtection="1">
      <alignment vertical="center"/>
      <protection locked="0"/>
    </xf>
    <xf numFmtId="0" fontId="19" fillId="4" borderId="132" xfId="0" applyFont="1" applyFill="1" applyBorder="1" applyAlignment="1" applyProtection="1">
      <alignment vertical="center"/>
      <protection locked="0"/>
    </xf>
    <xf numFmtId="0" fontId="18" fillId="4" borderId="1" xfId="0" applyFont="1" applyFill="1" applyBorder="1" applyAlignment="1" applyProtection="1">
      <alignment vertical="center"/>
      <protection locked="0"/>
    </xf>
    <xf numFmtId="0" fontId="18" fillId="4" borderId="92" xfId="0" applyFont="1" applyFill="1" applyBorder="1" applyAlignment="1" applyProtection="1">
      <alignment vertical="center"/>
      <protection locked="0"/>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xf>
    <xf numFmtId="0" fontId="15" fillId="0" borderId="0" xfId="0" applyFont="1" applyBorder="1" applyAlignment="1">
      <alignment vertical="center"/>
    </xf>
    <xf numFmtId="0" fontId="35" fillId="0" borderId="0" xfId="0" quotePrefix="1"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1" fontId="35" fillId="0" borderId="0" xfId="0" applyNumberFormat="1" applyFont="1" applyBorder="1" applyAlignment="1" applyProtection="1">
      <alignment horizontal="left" vertical="center"/>
    </xf>
    <xf numFmtId="0" fontId="35" fillId="0" borderId="0" xfId="0" applyFont="1" applyBorder="1" applyAlignment="1" applyProtection="1">
      <alignment horizontal="left" vertical="center"/>
    </xf>
    <xf numFmtId="49" fontId="35" fillId="0" borderId="0" xfId="0" applyNumberFormat="1" applyFont="1" applyBorder="1" applyAlignment="1" applyProtection="1">
      <alignment horizontal="left" vertical="center"/>
    </xf>
    <xf numFmtId="0" fontId="50" fillId="0" borderId="11" xfId="14" applyNumberFormat="1" applyFont="1" applyFill="1" applyBorder="1" applyAlignment="1" applyProtection="1">
      <alignment horizontal="left" vertical="center" wrapText="1"/>
      <protection hidden="1"/>
    </xf>
    <xf numFmtId="0" fontId="15" fillId="0" borderId="11" xfId="0" applyNumberFormat="1" applyFont="1" applyBorder="1" applyAlignment="1">
      <alignment horizontal="left" vertical="center" wrapText="1"/>
    </xf>
    <xf numFmtId="9" fontId="4" fillId="0" borderId="3" xfId="0" applyNumberFormat="1" applyFont="1" applyFill="1" applyBorder="1" applyAlignment="1" applyProtection="1">
      <alignment vertical="center" wrapText="1"/>
    </xf>
    <xf numFmtId="0" fontId="15" fillId="0" borderId="3" xfId="0" applyFont="1" applyBorder="1" applyAlignment="1">
      <alignment vertical="center" wrapText="1"/>
    </xf>
    <xf numFmtId="0" fontId="31" fillId="0" borderId="11" xfId="0" applyFont="1" applyBorder="1" applyAlignment="1" applyProtection="1">
      <alignment vertical="center"/>
    </xf>
    <xf numFmtId="0" fontId="15" fillId="0" borderId="11" xfId="0" applyFont="1" applyBorder="1" applyAlignment="1">
      <alignment vertical="center"/>
    </xf>
    <xf numFmtId="207" fontId="36" fillId="0" borderId="0" xfId="0" applyNumberFormat="1" applyFont="1" applyBorder="1" applyAlignment="1" applyProtection="1">
      <alignment horizontal="left" vertical="center"/>
    </xf>
    <xf numFmtId="0" fontId="70" fillId="0" borderId="2" xfId="0" applyFont="1" applyBorder="1" applyAlignment="1">
      <alignment horizontal="center" vertical="center"/>
    </xf>
    <xf numFmtId="0" fontId="71" fillId="0" borderId="2" xfId="0" applyFont="1" applyBorder="1" applyAlignment="1">
      <alignment horizontal="center" vertical="center"/>
    </xf>
    <xf numFmtId="0" fontId="72" fillId="0" borderId="2" xfId="0" applyFont="1" applyBorder="1" applyAlignment="1"/>
    <xf numFmtId="0" fontId="55" fillId="0" borderId="2" xfId="0" applyFont="1" applyBorder="1" applyAlignment="1" applyProtection="1">
      <alignment horizontal="center" vertical="center" wrapText="1"/>
    </xf>
    <xf numFmtId="0" fontId="56" fillId="0" borderId="2" xfId="0" applyFont="1" applyBorder="1" applyAlignment="1" applyProtection="1">
      <alignment horizontal="center" vertical="center" wrapText="1"/>
    </xf>
    <xf numFmtId="0" fontId="56" fillId="0" borderId="2" xfId="0" applyFont="1" applyBorder="1" applyAlignment="1">
      <alignment vertical="center" wrapText="1"/>
    </xf>
    <xf numFmtId="0" fontId="57" fillId="0" borderId="2" xfId="0" applyFont="1" applyBorder="1" applyAlignment="1">
      <alignment vertical="center" wrapText="1"/>
    </xf>
    <xf numFmtId="0" fontId="57" fillId="0" borderId="36" xfId="0" applyFont="1" applyBorder="1" applyAlignment="1">
      <alignment vertical="center" wrapText="1"/>
    </xf>
    <xf numFmtId="0" fontId="55" fillId="0" borderId="0" xfId="0" applyFont="1" applyBorder="1" applyAlignment="1" applyProtection="1">
      <alignment horizontal="center" vertical="center"/>
    </xf>
    <xf numFmtId="0" fontId="58" fillId="0" borderId="0" xfId="0" applyFont="1"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9" fontId="5" fillId="0" borderId="2" xfId="0" applyNumberFormat="1" applyFont="1" applyFill="1" applyBorder="1" applyAlignment="1" applyProtection="1">
      <alignment vertical="center"/>
    </xf>
    <xf numFmtId="0" fontId="15" fillId="0" borderId="2" xfId="0" applyFont="1" applyBorder="1" applyAlignment="1">
      <alignment vertical="center"/>
    </xf>
    <xf numFmtId="0" fontId="4" fillId="0" borderId="0" xfId="0" applyFont="1" applyBorder="1" applyAlignment="1">
      <alignment horizontal="left" vertical="center"/>
    </xf>
    <xf numFmtId="166" fontId="29" fillId="0" borderId="11" xfId="0" applyNumberFormat="1" applyFont="1" applyFill="1" applyBorder="1" applyAlignment="1" applyProtection="1">
      <alignment horizontal="right" vertical="center"/>
    </xf>
    <xf numFmtId="0" fontId="29" fillId="0" borderId="11" xfId="0" applyFont="1" applyBorder="1" applyAlignment="1" applyProtection="1">
      <alignment horizontal="right" vertical="center"/>
    </xf>
    <xf numFmtId="0" fontId="17" fillId="0" borderId="11" xfId="0" applyFont="1" applyBorder="1" applyAlignment="1">
      <alignment vertical="center"/>
    </xf>
    <xf numFmtId="0" fontId="19" fillId="0" borderId="13" xfId="0" applyFont="1" applyBorder="1" applyAlignment="1" applyProtection="1">
      <alignment vertical="center" wrapText="1"/>
    </xf>
    <xf numFmtId="0" fontId="15" fillId="0" borderId="2" xfId="0" applyFont="1" applyBorder="1" applyAlignment="1">
      <alignment vertical="center" wrapText="1"/>
    </xf>
    <xf numFmtId="0" fontId="19" fillId="0" borderId="135" xfId="0" applyFont="1" applyFill="1" applyBorder="1" applyAlignment="1" applyProtection="1">
      <alignment horizontal="right" vertical="center"/>
    </xf>
    <xf numFmtId="0" fontId="15" fillId="0" borderId="18" xfId="0" applyFont="1" applyBorder="1" applyAlignment="1">
      <alignment vertical="center"/>
    </xf>
    <xf numFmtId="0" fontId="19" fillId="0" borderId="0" xfId="0" applyFont="1" applyFill="1" applyBorder="1" applyAlignment="1" applyProtection="1">
      <alignment horizontal="left" vertical="center"/>
    </xf>
    <xf numFmtId="0" fontId="19" fillId="0" borderId="0" xfId="0" applyFont="1" applyBorder="1" applyAlignment="1" applyProtection="1">
      <alignment horizontal="left" vertical="center"/>
    </xf>
    <xf numFmtId="224" fontId="35" fillId="0" borderId="0" xfId="0" applyNumberFormat="1" applyFont="1" applyBorder="1" applyAlignment="1" applyProtection="1">
      <alignment horizontal="left" vertical="center"/>
    </xf>
    <xf numFmtId="0" fontId="35" fillId="0" borderId="11" xfId="0" applyNumberFormat="1" applyFont="1" applyBorder="1" applyAlignment="1">
      <alignment horizontal="left" vertical="center"/>
    </xf>
    <xf numFmtId="0" fontId="15" fillId="0" borderId="11" xfId="0" applyFont="1" applyBorder="1" applyAlignment="1">
      <alignment horizontal="left" vertical="center"/>
    </xf>
    <xf numFmtId="0" fontId="19" fillId="0" borderId="13" xfId="0" applyFont="1" applyBorder="1" applyAlignment="1" applyProtection="1">
      <alignment horizontal="left" vertical="center"/>
    </xf>
    <xf numFmtId="0" fontId="17" fillId="0" borderId="2" xfId="0" applyFont="1" applyBorder="1" applyAlignment="1">
      <alignment horizontal="left" vertical="center"/>
    </xf>
    <xf numFmtId="0" fontId="48" fillId="0" borderId="2" xfId="14" applyNumberFormat="1" applyFont="1" applyFill="1" applyBorder="1" applyAlignment="1" applyProtection="1">
      <alignment horizontal="left" vertical="center"/>
      <protection hidden="1"/>
    </xf>
    <xf numFmtId="0" fontId="7" fillId="0" borderId="3" xfId="16" applyFont="1" applyFill="1" applyBorder="1" applyAlignment="1" applyProtection="1">
      <alignment horizontal="left" vertical="center"/>
    </xf>
    <xf numFmtId="0" fontId="17" fillId="0" borderId="0" xfId="0" applyFont="1" applyBorder="1" applyAlignment="1">
      <alignment vertical="center"/>
    </xf>
    <xf numFmtId="0" fontId="35" fillId="0" borderId="0" xfId="0" applyNumberFormat="1" applyFont="1" applyBorder="1" applyAlignment="1">
      <alignment horizontal="left" vertical="center"/>
    </xf>
    <xf numFmtId="0" fontId="35" fillId="0" borderId="0"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36" xfId="0" applyFont="1" applyBorder="1" applyAlignment="1">
      <alignment vertical="center"/>
    </xf>
    <xf numFmtId="0" fontId="5" fillId="2" borderId="108" xfId="0" applyFont="1" applyFill="1" applyBorder="1" applyAlignment="1" applyProtection="1">
      <alignment horizontal="center" vertical="center" wrapText="1"/>
      <protection locked="0"/>
    </xf>
    <xf numFmtId="166" fontId="29" fillId="0" borderId="16" xfId="0" applyNumberFormat="1" applyFont="1" applyFill="1" applyBorder="1" applyAlignment="1" applyProtection="1">
      <alignment horizontal="left" vertical="center"/>
    </xf>
    <xf numFmtId="0" fontId="29" fillId="0" borderId="16" xfId="0" applyFont="1" applyBorder="1" applyAlignment="1" applyProtection="1">
      <alignment horizontal="left" vertical="center"/>
    </xf>
    <xf numFmtId="0" fontId="17" fillId="0" borderId="16" xfId="0" applyFont="1" applyBorder="1" applyAlignment="1">
      <alignment horizontal="left" vertical="center"/>
    </xf>
    <xf numFmtId="0" fontId="5" fillId="2" borderId="134" xfId="0" applyFont="1" applyFill="1" applyBorder="1" applyAlignment="1" applyProtection="1">
      <alignment horizontal="center" vertical="center" wrapText="1"/>
      <protection locked="0"/>
    </xf>
    <xf numFmtId="166" fontId="29" fillId="0" borderId="16" xfId="0" applyNumberFormat="1" applyFont="1" applyFill="1" applyBorder="1" applyAlignment="1" applyProtection="1">
      <alignment horizontal="right" vertical="center"/>
    </xf>
    <xf numFmtId="0" fontId="29" fillId="0" borderId="16" xfId="0" applyFont="1" applyBorder="1" applyAlignment="1" applyProtection="1">
      <alignment horizontal="right" vertical="center"/>
    </xf>
    <xf numFmtId="0" fontId="17" fillId="0" borderId="16" xfId="0" applyFont="1" applyBorder="1" applyAlignment="1">
      <alignment vertical="center"/>
    </xf>
    <xf numFmtId="0" fontId="18" fillId="0" borderId="100" xfId="0" applyFont="1" applyBorder="1" applyAlignment="1" applyProtection="1">
      <alignment horizontal="justify" vertical="top" wrapText="1"/>
    </xf>
    <xf numFmtId="0" fontId="0" fillId="0" borderId="26" xfId="0" applyBorder="1" applyAlignment="1" applyProtection="1"/>
    <xf numFmtId="0" fontId="18" fillId="0" borderId="101" xfId="0" applyFont="1" applyBorder="1" applyAlignment="1" applyProtection="1">
      <alignment horizontal="justify" vertical="top" wrapText="1"/>
    </xf>
    <xf numFmtId="0" fontId="0" fillId="0" borderId="102" xfId="0" applyBorder="1" applyAlignment="1" applyProtection="1"/>
    <xf numFmtId="3" fontId="6" fillId="0" borderId="9" xfId="15" applyNumberFormat="1" applyFont="1" applyBorder="1" applyAlignment="1" applyProtection="1">
      <alignment vertical="center" wrapText="1"/>
      <protection locked="0"/>
    </xf>
    <xf numFmtId="0" fontId="11" fillId="0" borderId="9" xfId="0" applyFont="1" applyBorder="1" applyAlignment="1">
      <alignment vertical="center" wrapText="1"/>
    </xf>
    <xf numFmtId="0" fontId="18" fillId="0" borderId="136" xfId="0" applyFont="1" applyBorder="1" applyAlignment="1" applyProtection="1">
      <alignment horizontal="justify" vertical="top" wrapText="1"/>
    </xf>
    <xf numFmtId="0" fontId="0" fillId="0" borderId="121" xfId="0" applyBorder="1" applyAlignment="1" applyProtection="1"/>
    <xf numFmtId="0" fontId="18" fillId="0" borderId="137" xfId="0" applyFont="1" applyBorder="1" applyAlignment="1" applyProtection="1">
      <alignment horizontal="justify" vertical="top" wrapText="1"/>
    </xf>
    <xf numFmtId="0" fontId="0" fillId="0" borderId="30" xfId="0" applyBorder="1" applyAlignment="1" applyProtection="1"/>
    <xf numFmtId="0" fontId="45" fillId="0" borderId="3" xfId="0" applyFont="1" applyBorder="1" applyAlignment="1">
      <alignment horizontal="right" vertical="center"/>
    </xf>
    <xf numFmtId="0" fontId="45" fillId="0" borderId="0" xfId="0" applyFont="1" applyBorder="1" applyAlignment="1">
      <alignment horizontal="right" vertical="center"/>
    </xf>
    <xf numFmtId="0" fontId="18" fillId="0" borderId="29" xfId="0" applyFont="1" applyBorder="1" applyAlignment="1">
      <alignment horizontal="right" vertical="center"/>
    </xf>
    <xf numFmtId="0" fontId="15" fillId="0" borderId="10" xfId="0" applyFont="1" applyBorder="1" applyAlignment="1">
      <alignment horizontal="right" vertical="center"/>
    </xf>
    <xf numFmtId="0" fontId="15" fillId="0" borderId="11" xfId="0" applyFont="1" applyBorder="1" applyAlignment="1">
      <alignment horizontal="right" vertical="center"/>
    </xf>
    <xf numFmtId="0" fontId="15" fillId="0" borderId="34" xfId="0" applyFont="1" applyBorder="1" applyAlignment="1">
      <alignment vertical="center"/>
    </xf>
    <xf numFmtId="0" fontId="15" fillId="0" borderId="57" xfId="0" applyFont="1" applyBorder="1" applyAlignment="1">
      <alignment vertical="center"/>
    </xf>
    <xf numFmtId="0" fontId="21" fillId="4" borderId="143" xfId="0" applyFont="1" applyFill="1" applyBorder="1" applyAlignment="1" applyProtection="1">
      <alignment vertical="center"/>
      <protection locked="0"/>
    </xf>
    <xf numFmtId="0" fontId="21" fillId="4" borderId="144" xfId="0" applyFont="1" applyFill="1" applyBorder="1" applyAlignment="1" applyProtection="1">
      <alignment vertical="center"/>
      <protection locked="0"/>
    </xf>
    <xf numFmtId="0" fontId="21" fillId="4" borderId="140" xfId="0" applyFont="1" applyFill="1" applyBorder="1" applyAlignment="1" applyProtection="1">
      <alignment vertical="center"/>
      <protection locked="0"/>
    </xf>
    <xf numFmtId="0" fontId="21" fillId="4" borderId="73" xfId="0" applyFont="1" applyFill="1" applyBorder="1" applyAlignment="1" applyProtection="1">
      <alignment vertical="center"/>
      <protection locked="0"/>
    </xf>
    <xf numFmtId="0" fontId="21" fillId="4" borderId="22" xfId="0" applyFont="1" applyFill="1" applyBorder="1" applyAlignment="1" applyProtection="1">
      <alignment vertical="center"/>
      <protection locked="0"/>
    </xf>
    <xf numFmtId="0" fontId="21" fillId="4" borderId="62" xfId="0" applyFont="1" applyFill="1" applyBorder="1" applyAlignment="1" applyProtection="1">
      <alignment vertical="center"/>
      <protection locked="0"/>
    </xf>
    <xf numFmtId="0" fontId="21" fillId="4" borderId="141" xfId="0" applyFont="1" applyFill="1" applyBorder="1" applyAlignment="1" applyProtection="1">
      <alignment vertical="center"/>
      <protection locked="0"/>
    </xf>
    <xf numFmtId="0" fontId="21" fillId="4" borderId="142" xfId="0" applyFont="1" applyFill="1" applyBorder="1" applyAlignment="1" applyProtection="1">
      <alignment vertical="center"/>
      <protection locked="0"/>
    </xf>
    <xf numFmtId="0" fontId="21" fillId="4" borderId="139" xfId="0" applyFont="1" applyFill="1" applyBorder="1" applyAlignment="1" applyProtection="1">
      <alignment vertical="center"/>
      <protection locked="0"/>
    </xf>
    <xf numFmtId="0" fontId="7" fillId="0" borderId="50" xfId="0" applyFont="1" applyBorder="1" applyAlignment="1">
      <alignment horizontal="right" vertical="center"/>
    </xf>
    <xf numFmtId="0" fontId="7" fillId="0" borderId="31" xfId="0" applyFont="1" applyBorder="1" applyAlignment="1">
      <alignment horizontal="right" vertical="center"/>
    </xf>
    <xf numFmtId="0" fontId="7" fillId="0" borderId="28" xfId="0" applyFont="1" applyBorder="1" applyAlignment="1">
      <alignment horizontal="right" vertical="center"/>
    </xf>
    <xf numFmtId="0" fontId="15" fillId="0" borderId="27" xfId="0" applyFont="1" applyBorder="1" applyAlignment="1">
      <alignment vertical="center"/>
    </xf>
    <xf numFmtId="0" fontId="21" fillId="4" borderId="44" xfId="0" applyFont="1" applyFill="1" applyBorder="1" applyAlignment="1" applyProtection="1">
      <alignment vertical="center"/>
      <protection locked="0"/>
    </xf>
    <xf numFmtId="0" fontId="21" fillId="4" borderId="47" xfId="0" applyFont="1" applyFill="1" applyBorder="1" applyAlignment="1" applyProtection="1">
      <alignment vertical="center"/>
      <protection locked="0"/>
    </xf>
    <xf numFmtId="0" fontId="19" fillId="0" borderId="13" xfId="0" applyFont="1" applyBorder="1" applyAlignment="1">
      <alignment horizontal="right" vertical="center"/>
    </xf>
    <xf numFmtId="0" fontId="19" fillId="0" borderId="2" xfId="0" applyFont="1" applyBorder="1" applyAlignment="1">
      <alignment horizontal="right" vertical="center"/>
    </xf>
    <xf numFmtId="0" fontId="19" fillId="0" borderId="18"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67" xfId="0" applyFont="1" applyBorder="1" applyAlignment="1">
      <alignment horizontal="right" vertical="center"/>
    </xf>
    <xf numFmtId="0" fontId="21" fillId="4" borderId="138" xfId="0" applyFont="1" applyFill="1" applyBorder="1" applyAlignment="1" applyProtection="1">
      <alignment vertical="center"/>
      <protection locked="0"/>
    </xf>
    <xf numFmtId="0" fontId="7" fillId="0" borderId="0" xfId="0" applyFont="1" applyBorder="1" applyAlignment="1">
      <alignment horizontal="right" vertical="center"/>
    </xf>
    <xf numFmtId="14" fontId="18" fillId="4" borderId="27" xfId="0" applyNumberFormat="1" applyFont="1" applyFill="1" applyBorder="1" applyAlignment="1" applyProtection="1">
      <alignment vertical="center"/>
      <protection locked="0"/>
    </xf>
    <xf numFmtId="14" fontId="18" fillId="4" borderId="34" xfId="0" applyNumberFormat="1" applyFont="1" applyFill="1" applyBorder="1" applyAlignment="1" applyProtection="1">
      <alignment vertical="center"/>
      <protection locked="0"/>
    </xf>
    <xf numFmtId="14" fontId="18" fillId="4" borderId="35" xfId="0" applyNumberFormat="1" applyFont="1" applyFill="1" applyBorder="1" applyAlignment="1" applyProtection="1">
      <alignment vertical="center"/>
      <protection locked="0"/>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57" xfId="0" applyFont="1" applyBorder="1" applyAlignment="1">
      <alignment vertical="center" wrapText="1"/>
    </xf>
    <xf numFmtId="0" fontId="15" fillId="0" borderId="13" xfId="0" applyFont="1" applyBorder="1"/>
    <xf numFmtId="0" fontId="1" fillId="0" borderId="2" xfId="0" applyFont="1" applyBorder="1"/>
    <xf numFmtId="0" fontId="1" fillId="0" borderId="36" xfId="0" applyFont="1" applyBorder="1"/>
    <xf numFmtId="0" fontId="15" fillId="0" borderId="3" xfId="0" applyFont="1" applyBorder="1"/>
    <xf numFmtId="0" fontId="1" fillId="0" borderId="0" xfId="0" applyFont="1" applyBorder="1"/>
    <xf numFmtId="0" fontId="17" fillId="0" borderId="0" xfId="0" applyFont="1" applyBorder="1"/>
    <xf numFmtId="0" fontId="1" fillId="0" borderId="8" xfId="0" applyFont="1" applyFill="1" applyBorder="1"/>
    <xf numFmtId="0" fontId="1" fillId="0" borderId="8" xfId="0" applyFont="1" applyBorder="1"/>
    <xf numFmtId="0" fontId="7" fillId="0" borderId="0" xfId="0" applyFont="1" applyBorder="1" applyAlignment="1">
      <alignment horizontal="right"/>
    </xf>
    <xf numFmtId="0" fontId="1" fillId="0" borderId="0" xfId="0" applyFont="1" applyBorder="1" applyAlignment="1">
      <alignment horizontal="right"/>
    </xf>
    <xf numFmtId="227" fontId="1" fillId="0" borderId="105" xfId="0" quotePrefix="1" applyNumberFormat="1" applyFont="1" applyBorder="1" applyAlignment="1">
      <alignment horizontal="center"/>
    </xf>
    <xf numFmtId="0" fontId="1" fillId="0" borderId="145" xfId="0" applyFont="1" applyBorder="1"/>
    <xf numFmtId="0" fontId="7" fillId="0" borderId="0" xfId="0" applyFont="1" applyBorder="1"/>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4" xfId="0" applyBorder="1" applyAlignment="1">
      <alignment horizontal="left" vertical="top" wrapText="1"/>
    </xf>
    <xf numFmtId="0" fontId="0" fillId="0" borderId="105" xfId="0" applyBorder="1" applyAlignment="1">
      <alignment horizontal="left" vertical="top" wrapText="1"/>
    </xf>
    <xf numFmtId="0" fontId="1" fillId="0" borderId="104" xfId="0" applyFont="1" applyBorder="1" applyAlignment="1">
      <alignment vertical="center"/>
    </xf>
    <xf numFmtId="0" fontId="1" fillId="0" borderId="21" xfId="0" applyFont="1" applyBorder="1"/>
    <xf numFmtId="0" fontId="1" fillId="0" borderId="146" xfId="0" applyFont="1" applyBorder="1"/>
    <xf numFmtId="0" fontId="7" fillId="0" borderId="21" xfId="0" applyFont="1" applyBorder="1"/>
    <xf numFmtId="0" fontId="1" fillId="0" borderId="108" xfId="0" applyFont="1" applyBorder="1"/>
    <xf numFmtId="0" fontId="15" fillId="0" borderId="0" xfId="0" applyFont="1"/>
    <xf numFmtId="49" fontId="1" fillId="0" borderId="0" xfId="0" applyNumberFormat="1" applyFont="1" applyBorder="1"/>
    <xf numFmtId="0" fontId="7" fillId="0" borderId="104" xfId="0" applyFont="1" applyFill="1" applyBorder="1"/>
    <xf numFmtId="0" fontId="1" fillId="0" borderId="104" xfId="0" applyFont="1" applyFill="1" applyBorder="1"/>
    <xf numFmtId="0" fontId="1" fillId="0" borderId="104" xfId="0" applyFont="1" applyBorder="1"/>
    <xf numFmtId="0" fontId="1" fillId="0" borderId="105" xfId="0" applyFont="1" applyBorder="1"/>
    <xf numFmtId="49" fontId="1" fillId="0" borderId="108" xfId="0" applyNumberFormat="1" applyFont="1" applyBorder="1" applyAlignment="1"/>
    <xf numFmtId="0" fontId="0" fillId="0" borderId="108" xfId="0" applyBorder="1" applyAlignment="1"/>
    <xf numFmtId="0" fontId="0" fillId="0" borderId="145" xfId="0" applyBorder="1" applyAlignment="1"/>
    <xf numFmtId="49" fontId="1" fillId="0" borderId="0" xfId="0" applyNumberFormat="1" applyFont="1" applyAlignment="1"/>
    <xf numFmtId="0" fontId="0" fillId="0" borderId="0" xfId="0" applyAlignment="1"/>
    <xf numFmtId="49" fontId="1" fillId="0" borderId="8"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104" xfId="0" applyNumberFormat="1" applyFont="1" applyBorder="1" applyAlignment="1"/>
    <xf numFmtId="0" fontId="1" fillId="0" borderId="66" xfId="0" applyFont="1" applyBorder="1"/>
    <xf numFmtId="0" fontId="17" fillId="0" borderId="3" xfId="0" quotePrefix="1" applyFont="1" applyBorder="1" applyAlignment="1">
      <alignment horizontal="center"/>
    </xf>
    <xf numFmtId="0" fontId="7" fillId="0" borderId="97" xfId="0" applyFont="1" applyBorder="1" applyAlignment="1">
      <alignment horizontal="center"/>
    </xf>
    <xf numFmtId="0" fontId="7" fillId="0" borderId="3" xfId="0" applyFont="1" applyBorder="1" applyAlignment="1">
      <alignment horizontal="center" textRotation="180"/>
    </xf>
    <xf numFmtId="0" fontId="1" fillId="0" borderId="0" xfId="0" applyFont="1" applyFill="1" applyBorder="1"/>
    <xf numFmtId="0" fontId="1" fillId="0" borderId="52" xfId="0" applyFont="1" applyBorder="1"/>
    <xf numFmtId="0" fontId="76" fillId="0" borderId="3" xfId="0" applyFont="1" applyBorder="1" applyAlignment="1">
      <alignment horizontal="center" textRotation="180"/>
    </xf>
    <xf numFmtId="195" fontId="1" fillId="0" borderId="147" xfId="0" applyNumberFormat="1" applyFont="1" applyBorder="1"/>
    <xf numFmtId="0" fontId="1" fillId="0" borderId="14" xfId="0" applyFont="1" applyBorder="1"/>
    <xf numFmtId="44" fontId="1" fillId="0" borderId="97" xfId="0" applyNumberFormat="1" applyFont="1" applyBorder="1"/>
    <xf numFmtId="0" fontId="76" fillId="0" borderId="51" xfId="0" applyFont="1" applyBorder="1" applyAlignment="1">
      <alignment horizontal="center" textRotation="180"/>
    </xf>
    <xf numFmtId="0" fontId="7" fillId="0" borderId="45" xfId="0" applyFont="1" applyBorder="1" applyAlignment="1">
      <alignment horizontal="center" vertical="center" wrapText="1"/>
    </xf>
    <xf numFmtId="0" fontId="1" fillId="0" borderId="97" xfId="0" applyFont="1" applyBorder="1"/>
    <xf numFmtId="0" fontId="7" fillId="0" borderId="70" xfId="0" applyFont="1" applyBorder="1" applyAlignment="1">
      <alignment horizontal="center"/>
    </xf>
    <xf numFmtId="0" fontId="7" fillId="0" borderId="30" xfId="0" applyFont="1" applyBorder="1" applyAlignment="1">
      <alignment horizontal="center" vertical="center" wrapText="1"/>
    </xf>
    <xf numFmtId="0" fontId="1" fillId="0" borderId="70" xfId="0" applyFont="1" applyBorder="1"/>
    <xf numFmtId="0" fontId="1" fillId="0" borderId="0" xfId="0" applyFont="1"/>
    <xf numFmtId="44" fontId="1" fillId="0" borderId="148" xfId="0" applyNumberFormat="1" applyFont="1" applyBorder="1"/>
    <xf numFmtId="195" fontId="1" fillId="0" borderId="97" xfId="0" applyNumberFormat="1" applyFont="1" applyBorder="1"/>
    <xf numFmtId="195" fontId="1" fillId="0" borderId="149" xfId="0" applyNumberFormat="1" applyFont="1" applyBorder="1"/>
    <xf numFmtId="195" fontId="1" fillId="0" borderId="150" xfId="0" applyNumberFormat="1" applyFont="1" applyBorder="1"/>
    <xf numFmtId="195" fontId="1" fillId="0" borderId="71" xfId="0" applyNumberFormat="1" applyFont="1" applyBorder="1"/>
    <xf numFmtId="195" fontId="1" fillId="0" borderId="151" xfId="0" applyNumberFormat="1" applyFont="1" applyBorder="1"/>
    <xf numFmtId="0" fontId="7" fillId="0" borderId="3" xfId="0" applyFont="1" applyBorder="1" applyAlignment="1">
      <alignment horizontal="right"/>
    </xf>
    <xf numFmtId="195" fontId="7" fillId="0" borderId="152" xfId="0" applyNumberFormat="1" applyFont="1" applyBorder="1"/>
    <xf numFmtId="195" fontId="7" fillId="0" borderId="122" xfId="0" applyNumberFormat="1" applyFont="1" applyBorder="1"/>
    <xf numFmtId="0" fontId="1" fillId="0" borderId="153" xfId="0" applyFont="1" applyBorder="1"/>
    <xf numFmtId="0" fontId="7" fillId="0" borderId="27" xfId="0" applyFont="1" applyBorder="1" applyAlignment="1">
      <alignment horizontal="center" vertical="center"/>
    </xf>
    <xf numFmtId="0" fontId="7" fillId="0" borderId="34" xfId="0" applyFont="1" applyBorder="1" applyAlignment="1">
      <alignment horizontal="center" vertical="center"/>
    </xf>
    <xf numFmtId="0" fontId="7" fillId="0" borderId="57" xfId="0" applyFont="1" applyBorder="1" applyAlignment="1">
      <alignment horizontal="center" vertical="center"/>
    </xf>
    <xf numFmtId="0" fontId="7" fillId="0" borderId="68" xfId="0" applyFont="1" applyBorder="1" applyAlignment="1">
      <alignment vertical="center" wrapText="1"/>
    </xf>
    <xf numFmtId="0" fontId="7" fillId="0" borderId="2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9" xfId="0" applyFont="1" applyFill="1" applyBorder="1" applyAlignment="1">
      <alignment horizontal="left"/>
    </xf>
    <xf numFmtId="0" fontId="1" fillId="0" borderId="23" xfId="0" applyFont="1" applyBorder="1"/>
    <xf numFmtId="0" fontId="7" fillId="0" borderId="0" xfId="0" applyFont="1" applyFill="1" applyBorder="1"/>
    <xf numFmtId="0" fontId="1" fillId="0" borderId="0" xfId="0" applyFont="1" applyFill="1" applyBorder="1" applyAlignment="1">
      <alignment horizontal="left"/>
    </xf>
    <xf numFmtId="0" fontId="1" fillId="0" borderId="29" xfId="0" applyFont="1" applyFill="1" applyBorder="1" applyAlignment="1">
      <alignment horizontal="left"/>
    </xf>
    <xf numFmtId="0" fontId="7" fillId="0" borderId="0" xfId="0" applyFont="1" applyFill="1" applyBorder="1" applyAlignment="1">
      <alignment horizontal="center"/>
    </xf>
    <xf numFmtId="195" fontId="7" fillId="0" borderId="152" xfId="0" applyNumberFormat="1" applyFont="1" applyBorder="1" applyAlignment="1">
      <alignment vertical="center"/>
    </xf>
    <xf numFmtId="0" fontId="15" fillId="0" borderId="70" xfId="0" applyFont="1" applyBorder="1"/>
    <xf numFmtId="0" fontId="1" fillId="0" borderId="29" xfId="0" applyFont="1" applyBorder="1"/>
    <xf numFmtId="195" fontId="1" fillId="0" borderId="148" xfId="0" applyNumberFormat="1" applyFont="1" applyBorder="1"/>
    <xf numFmtId="0" fontId="1" fillId="0" borderId="29" xfId="0" applyFont="1" applyFill="1" applyBorder="1"/>
    <xf numFmtId="0" fontId="7" fillId="0" borderId="0" xfId="0" applyFont="1" applyBorder="1" applyAlignment="1">
      <alignment horizontal="center"/>
    </xf>
    <xf numFmtId="0" fontId="1" fillId="0" borderId="0" xfId="0" applyFont="1" applyBorder="1" applyAlignment="1"/>
    <xf numFmtId="195" fontId="1" fillId="0" borderId="152" xfId="0" applyNumberFormat="1" applyFont="1" applyBorder="1"/>
    <xf numFmtId="195" fontId="1" fillId="0" borderId="0" xfId="0" applyNumberFormat="1" applyFont="1" applyBorder="1"/>
    <xf numFmtId="0" fontId="17" fillId="0" borderId="70"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95" fontId="1" fillId="0" borderId="102" xfId="0" applyNumberFormat="1" applyFont="1" applyBorder="1" applyAlignment="1"/>
    <xf numFmtId="195" fontId="1" fillId="0" borderId="26" xfId="0" applyNumberFormat="1" applyFont="1" applyBorder="1"/>
    <xf numFmtId="195" fontId="1" fillId="0" borderId="154" xfId="0" applyNumberFormat="1" applyFont="1" applyBorder="1"/>
    <xf numFmtId="0" fontId="1" fillId="0" borderId="0" xfId="0" applyFont="1" applyFill="1" applyBorder="1" applyAlignment="1"/>
    <xf numFmtId="195" fontId="1" fillId="0" borderId="152" xfId="0" applyNumberFormat="1" applyFont="1" applyBorder="1" applyAlignment="1"/>
    <xf numFmtId="0" fontId="1" fillId="0" borderId="31" xfId="0" applyFont="1" applyFill="1" applyBorder="1"/>
    <xf numFmtId="0" fontId="1" fillId="0" borderId="68" xfId="0" applyFont="1" applyBorder="1"/>
    <xf numFmtId="0" fontId="1" fillId="0" borderId="31" xfId="0" applyFont="1" applyBorder="1"/>
    <xf numFmtId="0" fontId="7" fillId="0" borderId="23" xfId="0" applyFont="1" applyBorder="1"/>
    <xf numFmtId="195" fontId="7" fillId="0" borderId="147" xfId="0" applyNumberFormat="1" applyFont="1" applyBorder="1"/>
    <xf numFmtId="9" fontId="1" fillId="0" borderId="0" xfId="0" applyNumberFormat="1" applyFont="1" applyBorder="1" applyAlignment="1">
      <alignment horizontal="center"/>
    </xf>
    <xf numFmtId="195" fontId="1" fillId="0" borderId="0" xfId="0" applyNumberFormat="1" applyFont="1" applyBorder="1" applyAlignment="1">
      <alignment horizontal="left"/>
    </xf>
    <xf numFmtId="195" fontId="1" fillId="0" borderId="54" xfId="0" applyNumberFormat="1" applyFont="1" applyBorder="1"/>
    <xf numFmtId="0" fontId="1" fillId="0" borderId="14" xfId="0" applyFont="1" applyFill="1" applyBorder="1"/>
    <xf numFmtId="0" fontId="7" fillId="0" borderId="49" xfId="0" applyFont="1" applyBorder="1" applyAlignment="1"/>
    <xf numFmtId="0" fontId="15" fillId="0" borderId="14" xfId="0" applyFont="1" applyBorder="1" applyAlignment="1"/>
    <xf numFmtId="195" fontId="7" fillId="0" borderId="54" xfId="0" applyNumberFormat="1" applyFont="1" applyBorder="1"/>
    <xf numFmtId="0" fontId="15" fillId="0" borderId="155" xfId="0" applyFont="1" applyBorder="1"/>
    <xf numFmtId="0" fontId="77" fillId="0" borderId="11" xfId="0" applyFont="1" applyBorder="1"/>
    <xf numFmtId="0" fontId="1" fillId="0" borderId="11" xfId="0" applyFont="1" applyBorder="1"/>
    <xf numFmtId="0" fontId="1" fillId="0" borderId="15" xfId="0" applyFont="1" applyBorder="1"/>
    <xf numFmtId="0" fontId="60" fillId="0" borderId="37" xfId="0" applyFont="1" applyBorder="1" applyAlignment="1">
      <alignment horizontal="left" vertical="center"/>
    </xf>
    <xf numFmtId="0" fontId="78" fillId="0" borderId="13" xfId="0" applyFont="1" applyBorder="1"/>
    <xf numFmtId="0" fontId="78" fillId="0" borderId="2" xfId="0" applyFont="1" applyBorder="1"/>
    <xf numFmtId="0" fontId="7" fillId="0" borderId="2" xfId="0" applyFont="1" applyBorder="1"/>
    <xf numFmtId="0" fontId="1" fillId="0" borderId="13" xfId="0" applyFont="1" applyBorder="1"/>
    <xf numFmtId="0" fontId="1" fillId="0" borderId="3" xfId="0" applyFont="1" applyBorder="1"/>
    <xf numFmtId="0" fontId="7" fillId="0" borderId="0" xfId="0" applyFont="1"/>
    <xf numFmtId="0" fontId="7" fillId="0" borderId="0" xfId="0" applyFont="1" applyAlignment="1">
      <alignment horizontal="center"/>
    </xf>
    <xf numFmtId="0" fontId="7" fillId="0" borderId="0" xfId="0" applyFont="1" applyAlignment="1"/>
    <xf numFmtId="226" fontId="1" fillId="0" borderId="105" xfId="0" applyNumberFormat="1" applyFont="1" applyFill="1" applyBorder="1" applyAlignment="1">
      <alignment horizontal="center"/>
    </xf>
    <xf numFmtId="0" fontId="7" fillId="0" borderId="0" xfId="0" applyFont="1" applyAlignment="1">
      <alignment horizontal="right"/>
    </xf>
    <xf numFmtId="0" fontId="72" fillId="0" borderId="0" xfId="0" applyFont="1" applyAlignment="1">
      <alignment horizontal="right"/>
    </xf>
    <xf numFmtId="228" fontId="1" fillId="0" borderId="0" xfId="0" applyNumberFormat="1" applyFont="1" applyAlignment="1">
      <alignment horizontal="center"/>
    </xf>
    <xf numFmtId="228" fontId="34" fillId="0" borderId="0" xfId="0" applyNumberFormat="1" applyFont="1" applyAlignment="1">
      <alignment horizontal="center"/>
    </xf>
    <xf numFmtId="0" fontId="1" fillId="0" borderId="104" xfId="0" applyFont="1" applyBorder="1" applyAlignment="1">
      <alignment horizontal="center"/>
    </xf>
    <xf numFmtId="0" fontId="1" fillId="0" borderId="105" xfId="0" applyFont="1" applyBorder="1" applyAlignment="1">
      <alignment horizontal="center"/>
    </xf>
    <xf numFmtId="0" fontId="7" fillId="0" borderId="3" xfId="0" applyFont="1" applyBorder="1"/>
    <xf numFmtId="0" fontId="1" fillId="0" borderId="0" xfId="0" applyFont="1" applyAlignment="1">
      <alignment horizontal="center"/>
    </xf>
    <xf numFmtId="0" fontId="1" fillId="0" borderId="104" xfId="0" applyFont="1" applyBorder="1" applyAlignment="1">
      <alignment horizontal="right"/>
    </xf>
    <xf numFmtId="0" fontId="1" fillId="0" borderId="0" xfId="0" applyFont="1" applyAlignment="1">
      <alignment horizontal="right"/>
    </xf>
    <xf numFmtId="0" fontId="7" fillId="0" borderId="40" xfId="0" applyFont="1" applyBorder="1"/>
    <xf numFmtId="0" fontId="7" fillId="0" borderId="34" xfId="0" applyFont="1" applyBorder="1"/>
    <xf numFmtId="0" fontId="1" fillId="0" borderId="34" xfId="0" applyFont="1" applyBorder="1"/>
    <xf numFmtId="0" fontId="1" fillId="0" borderId="68" xfId="0" applyFont="1" applyBorder="1" applyAlignment="1"/>
    <xf numFmtId="0" fontId="7" fillId="0" borderId="28" xfId="0" applyFont="1" applyBorder="1"/>
    <xf numFmtId="0" fontId="1" fillId="0" borderId="45" xfId="0" applyFont="1" applyBorder="1" applyAlignment="1">
      <alignment horizontal="center"/>
    </xf>
    <xf numFmtId="0" fontId="1" fillId="0" borderId="34" xfId="0" applyFont="1" applyBorder="1" applyAlignment="1">
      <alignment horizontal="center"/>
    </xf>
    <xf numFmtId="0" fontId="1" fillId="0" borderId="57" xfId="0" applyFont="1" applyBorder="1" applyAlignment="1">
      <alignment horizontal="center"/>
    </xf>
    <xf numFmtId="0" fontId="1" fillId="0" borderId="31" xfId="0" applyFont="1" applyBorder="1" applyAlignment="1">
      <alignment horizontal="center"/>
    </xf>
    <xf numFmtId="0" fontId="1" fillId="0" borderId="52" xfId="0" applyFont="1" applyBorder="1" applyAlignment="1">
      <alignment horizontal="center"/>
    </xf>
    <xf numFmtId="0" fontId="7" fillId="12" borderId="50" xfId="0" applyFont="1" applyFill="1" applyBorder="1" applyAlignment="1">
      <alignment horizontal="centerContinuous"/>
    </xf>
    <xf numFmtId="0" fontId="1" fillId="0" borderId="68" xfId="0" applyFont="1" applyBorder="1" applyAlignment="1">
      <alignment horizontal="centerContinuous"/>
    </xf>
    <xf numFmtId="0" fontId="1" fillId="0" borderId="31" xfId="0" applyFont="1" applyBorder="1" applyAlignment="1"/>
    <xf numFmtId="0" fontId="7" fillId="0" borderId="68" xfId="0" applyFont="1" applyBorder="1" applyAlignment="1"/>
    <xf numFmtId="0" fontId="7" fillId="0" borderId="31" xfId="0" applyFont="1" applyBorder="1" applyAlignment="1">
      <alignment horizontal="centerContinuous"/>
    </xf>
    <xf numFmtId="0" fontId="7" fillId="0" borderId="68" xfId="0" applyFont="1" applyBorder="1" applyAlignment="1">
      <alignment horizontal="centerContinuous"/>
    </xf>
    <xf numFmtId="0" fontId="1" fillId="0" borderId="31" xfId="0" applyFont="1" applyBorder="1" applyAlignment="1">
      <alignment horizontal="centerContinuous"/>
    </xf>
    <xf numFmtId="0" fontId="1" fillId="0" borderId="71" xfId="0" applyFont="1" applyBorder="1" applyAlignment="1">
      <alignment horizontal="center"/>
    </xf>
    <xf numFmtId="0" fontId="1" fillId="0" borderId="68" xfId="0" applyFont="1" applyBorder="1" applyAlignment="1">
      <alignment horizontal="center"/>
    </xf>
    <xf numFmtId="0" fontId="1" fillId="0" borderId="0" xfId="0" applyFont="1" applyBorder="1" applyAlignment="1">
      <alignment horizontal="center"/>
    </xf>
    <xf numFmtId="0" fontId="1" fillId="0" borderId="97" xfId="0" applyFont="1" applyBorder="1" applyAlignment="1">
      <alignment horizontal="center"/>
    </xf>
    <xf numFmtId="0" fontId="7" fillId="12" borderId="51" xfId="0" applyFont="1" applyFill="1" applyBorder="1" applyAlignment="1">
      <alignment horizontal="center"/>
    </xf>
    <xf numFmtId="0" fontId="1" fillId="0" borderId="49" xfId="0" applyFont="1" applyBorder="1" applyAlignment="1">
      <alignment horizontal="center"/>
    </xf>
    <xf numFmtId="0" fontId="0" fillId="0" borderId="69" xfId="0" applyBorder="1" applyAlignment="1"/>
    <xf numFmtId="0" fontId="1" fillId="0" borderId="49" xfId="0" applyFont="1" applyBorder="1" applyAlignment="1"/>
    <xf numFmtId="0" fontId="1" fillId="0" borderId="14" xfId="0" applyFont="1" applyBorder="1" applyAlignment="1">
      <alignment horizontal="centerContinuous"/>
    </xf>
    <xf numFmtId="0" fontId="1" fillId="0" borderId="49" xfId="0" applyFont="1" applyBorder="1" applyAlignment="1">
      <alignment horizontal="centerContinuous"/>
    </xf>
    <xf numFmtId="0" fontId="1" fillId="0" borderId="69" xfId="0" applyFont="1" applyBorder="1" applyAlignment="1">
      <alignment horizontal="center"/>
    </xf>
    <xf numFmtId="0" fontId="1" fillId="0" borderId="14" xfId="0" applyFont="1" applyBorder="1" applyAlignment="1">
      <alignment horizontal="center"/>
    </xf>
    <xf numFmtId="0" fontId="1" fillId="0" borderId="49" xfId="0" applyFont="1" applyBorder="1" applyAlignment="1">
      <alignment horizontal="center"/>
    </xf>
    <xf numFmtId="0" fontId="1" fillId="0" borderId="30" xfId="0" applyFont="1" applyBorder="1" applyAlignment="1">
      <alignment horizontal="center"/>
    </xf>
    <xf numFmtId="0" fontId="1" fillId="0" borderId="42" xfId="0" applyFont="1" applyBorder="1" applyAlignment="1">
      <alignment horizontal="center"/>
    </xf>
    <xf numFmtId="0" fontId="7" fillId="0" borderId="156" xfId="0" applyFont="1" applyBorder="1" applyAlignment="1">
      <alignment horizontal="center"/>
    </xf>
    <xf numFmtId="0" fontId="1" fillId="0" borderId="157" xfId="0" quotePrefix="1" applyFont="1" applyBorder="1"/>
    <xf numFmtId="0" fontId="1" fillId="0" borderId="158" xfId="0" applyFont="1" applyBorder="1"/>
    <xf numFmtId="0" fontId="1" fillId="0" borderId="157" xfId="0" applyFont="1" applyBorder="1" applyAlignment="1">
      <alignment horizontal="center"/>
    </xf>
    <xf numFmtId="0" fontId="1" fillId="0" borderId="159" xfId="0" quotePrefix="1" applyFont="1" applyBorder="1" applyAlignment="1">
      <alignment horizontal="center"/>
    </xf>
    <xf numFmtId="0" fontId="1" fillId="0" borderId="157" xfId="0" applyFont="1" applyBorder="1"/>
    <xf numFmtId="0" fontId="1" fillId="0" borderId="159" xfId="0" applyFont="1" applyBorder="1"/>
    <xf numFmtId="223" fontId="1" fillId="0" borderId="157" xfId="0" applyNumberFormat="1" applyFont="1" applyBorder="1" applyAlignment="1">
      <alignment horizontal="center"/>
    </xf>
    <xf numFmtId="223" fontId="1" fillId="0" borderId="148" xfId="0" quotePrefix="1" applyNumberFormat="1" applyFont="1" applyBorder="1" applyAlignment="1">
      <alignment horizontal="center"/>
    </xf>
    <xf numFmtId="223" fontId="1" fillId="0" borderId="158" xfId="0" applyNumberFormat="1" applyFont="1" applyBorder="1" applyAlignment="1">
      <alignment horizontal="center"/>
    </xf>
    <xf numFmtId="223" fontId="1" fillId="0" borderId="148" xfId="0" applyNumberFormat="1" applyFont="1" applyBorder="1" applyAlignment="1">
      <alignment horizontal="center"/>
    </xf>
    <xf numFmtId="0" fontId="1" fillId="0" borderId="160" xfId="0" quotePrefix="1" applyFont="1" applyBorder="1" applyAlignment="1">
      <alignment horizontal="center"/>
    </xf>
    <xf numFmtId="0" fontId="7" fillId="0" borderId="51" xfId="0" applyFont="1" applyBorder="1" applyAlignment="1">
      <alignment horizontal="center"/>
    </xf>
    <xf numFmtId="0" fontId="1" fillId="0" borderId="49" xfId="0" quotePrefix="1" applyFont="1" applyBorder="1"/>
    <xf numFmtId="0" fontId="1" fillId="0" borderId="69" xfId="0" quotePrefix="1" applyFont="1" applyBorder="1" applyAlignment="1">
      <alignment horizontal="center"/>
    </xf>
    <xf numFmtId="0" fontId="1" fillId="0" borderId="49" xfId="0" applyFont="1" applyBorder="1"/>
    <xf numFmtId="0" fontId="1" fillId="0" borderId="69" xfId="0" applyFont="1" applyBorder="1"/>
    <xf numFmtId="223" fontId="1" fillId="0" borderId="49" xfId="0" applyNumberFormat="1" applyFont="1" applyBorder="1" applyAlignment="1">
      <alignment horizontal="center"/>
    </xf>
    <xf numFmtId="223" fontId="1" fillId="0" borderId="49" xfId="0" quotePrefix="1" applyNumberFormat="1" applyFont="1" applyBorder="1" applyAlignment="1">
      <alignment horizontal="center"/>
    </xf>
    <xf numFmtId="223" fontId="1" fillId="0" borderId="30" xfId="0" applyNumberFormat="1" applyFont="1" applyBorder="1" applyAlignment="1">
      <alignment horizontal="center"/>
    </xf>
    <xf numFmtId="0" fontId="1" fillId="0" borderId="42" xfId="0" quotePrefix="1" applyFont="1" applyBorder="1" applyAlignment="1">
      <alignment horizontal="center"/>
    </xf>
    <xf numFmtId="0" fontId="1" fillId="0" borderId="50" xfId="0" applyFont="1" applyBorder="1"/>
    <xf numFmtId="0" fontId="1" fillId="0" borderId="0" xfId="0" quotePrefix="1" applyFont="1" applyBorder="1"/>
    <xf numFmtId="0" fontId="7" fillId="0" borderId="161" xfId="0" applyFont="1" applyBorder="1" applyAlignment="1">
      <alignment horizontal="center"/>
    </xf>
    <xf numFmtId="223" fontId="7" fillId="0" borderId="162" xfId="0" applyNumberFormat="1" applyFont="1" applyBorder="1" applyAlignment="1">
      <alignment horizontal="center"/>
    </xf>
    <xf numFmtId="0" fontId="1" fillId="0" borderId="0" xfId="0" quotePrefix="1" applyFont="1" applyBorder="1" applyAlignment="1">
      <alignment horizontal="center"/>
    </xf>
    <xf numFmtId="0" fontId="7" fillId="0" borderId="163" xfId="0" applyFont="1" applyBorder="1"/>
    <xf numFmtId="0" fontId="1" fillId="0" borderId="153" xfId="0" quotePrefix="1" applyFont="1" applyBorder="1" applyAlignment="1">
      <alignment horizontal="center"/>
    </xf>
    <xf numFmtId="0" fontId="1" fillId="0" borderId="164" xfId="0" applyFont="1" applyBorder="1" applyAlignment="1">
      <alignment horizontal="center"/>
    </xf>
    <xf numFmtId="0" fontId="7" fillId="0" borderId="99" xfId="0" applyFont="1" applyBorder="1" applyAlignment="1">
      <alignment horizontal="center"/>
    </xf>
    <xf numFmtId="0" fontId="7" fillId="0" borderId="35" xfId="0" applyFont="1" applyBorder="1" applyAlignment="1">
      <alignment horizontal="center"/>
    </xf>
    <xf numFmtId="0" fontId="1" fillId="0" borderId="10" xfId="0" applyFont="1" applyBorder="1"/>
    <xf numFmtId="0" fontId="1" fillId="0" borderId="11" xfId="0" quotePrefix="1" applyFont="1" applyBorder="1"/>
    <xf numFmtId="0" fontId="1" fillId="0" borderId="11" xfId="0" applyFont="1" applyBorder="1" applyAlignment="1">
      <alignment horizontal="center"/>
    </xf>
    <xf numFmtId="0" fontId="1" fillId="0" borderId="11" xfId="0" quotePrefix="1" applyFont="1" applyBorder="1" applyAlignment="1">
      <alignment horizontal="center"/>
    </xf>
    <xf numFmtId="0" fontId="7" fillId="0" borderId="165" xfId="0" applyFont="1" applyBorder="1"/>
    <xf numFmtId="0" fontId="7" fillId="0" borderId="166" xfId="0" applyFont="1" applyBorder="1" applyAlignment="1">
      <alignment horizontal="center"/>
    </xf>
    <xf numFmtId="223" fontId="7" fillId="0" borderId="15" xfId="0" quotePrefix="1" applyNumberFormat="1" applyFont="1" applyBorder="1" applyAlignment="1">
      <alignment horizontal="center"/>
    </xf>
    <xf numFmtId="0" fontId="1" fillId="0" borderId="8" xfId="0" quotePrefix="1" applyFont="1" applyBorder="1" applyAlignment="1">
      <alignment horizontal="center"/>
    </xf>
    <xf numFmtId="0" fontId="1" fillId="0" borderId="35" xfId="0" quotePrefix="1" applyFont="1" applyBorder="1" applyAlignment="1">
      <alignment horizontal="center"/>
    </xf>
    <xf numFmtId="0" fontId="1" fillId="0" borderId="40" xfId="0" applyFont="1" applyBorder="1"/>
    <xf numFmtId="0" fontId="1" fillId="0" borderId="167" xfId="0" applyFont="1" applyBorder="1"/>
    <xf numFmtId="0" fontId="7" fillId="0" borderId="168" xfId="0" applyFont="1" applyBorder="1" applyAlignment="1">
      <alignment horizontal="center"/>
    </xf>
    <xf numFmtId="0" fontId="1" fillId="0" borderId="55" xfId="0" applyFont="1" applyBorder="1"/>
    <xf numFmtId="0" fontId="7" fillId="0" borderId="51" xfId="0" applyFont="1" applyBorder="1" applyAlignment="1">
      <alignment horizontal="centerContinuous"/>
    </xf>
    <xf numFmtId="0" fontId="1" fillId="0" borderId="14" xfId="0" applyFont="1" applyBorder="1" applyAlignment="1"/>
    <xf numFmtId="0" fontId="7" fillId="0" borderId="49" xfId="0" applyFont="1" applyBorder="1" applyAlignment="1">
      <alignment horizontal="centerContinuous"/>
    </xf>
    <xf numFmtId="0" fontId="7" fillId="0" borderId="167" xfId="0" applyFont="1" applyBorder="1"/>
    <xf numFmtId="0" fontId="7" fillId="0" borderId="27" xfId="0" applyFont="1" applyBorder="1"/>
    <xf numFmtId="0" fontId="7" fillId="0" borderId="169" xfId="0" applyFont="1" applyBorder="1" applyAlignment="1">
      <alignment horizontal="center"/>
    </xf>
    <xf numFmtId="0" fontId="7" fillId="0" borderId="23" xfId="0" applyFont="1" applyBorder="1" applyAlignment="1"/>
    <xf numFmtId="0" fontId="7" fillId="0" borderId="8" xfId="0" applyFont="1" applyBorder="1" applyAlignment="1">
      <alignment horizontal="center"/>
    </xf>
    <xf numFmtId="0" fontId="7" fillId="0" borderId="49" xfId="0" applyFont="1" applyBorder="1" applyAlignment="1">
      <alignment horizontal="center"/>
    </xf>
    <xf numFmtId="0" fontId="7" fillId="0" borderId="167" xfId="0" applyFont="1" applyBorder="1" applyAlignment="1">
      <alignment horizontal="center"/>
    </xf>
    <xf numFmtId="0" fontId="7" fillId="0" borderId="57" xfId="0" applyFont="1" applyBorder="1" applyAlignment="1">
      <alignment horizontal="center"/>
    </xf>
    <xf numFmtId="0" fontId="7" fillId="0" borderId="170" xfId="0" applyFont="1" applyBorder="1" applyAlignment="1">
      <alignment horizontal="center"/>
    </xf>
    <xf numFmtId="0" fontId="7" fillId="0" borderId="30" xfId="0" applyFont="1" applyBorder="1" applyAlignment="1">
      <alignment horizontal="center"/>
    </xf>
    <xf numFmtId="0" fontId="7" fillId="0" borderId="66" xfId="0" applyFont="1" applyBorder="1" applyAlignment="1">
      <alignment horizontal="center"/>
    </xf>
    <xf numFmtId="0" fontId="1" fillId="0" borderId="171" xfId="0" quotePrefix="1" applyFont="1" applyBorder="1" applyAlignment="1">
      <alignment horizontal="center"/>
    </xf>
    <xf numFmtId="0" fontId="1" fillId="0" borderId="172" xfId="0" quotePrefix="1" applyFont="1" applyBorder="1"/>
    <xf numFmtId="0" fontId="1" fillId="0" borderId="172" xfId="0" applyFont="1" applyBorder="1" applyAlignment="1">
      <alignment horizontal="center"/>
    </xf>
    <xf numFmtId="0" fontId="1" fillId="0" borderId="119" xfId="0" quotePrefix="1" applyFont="1" applyBorder="1" applyAlignment="1">
      <alignment horizontal="center"/>
    </xf>
    <xf numFmtId="0" fontId="1" fillId="0" borderId="173" xfId="0" applyFont="1" applyBorder="1"/>
    <xf numFmtId="0" fontId="1" fillId="0" borderId="119" xfId="0" applyFont="1" applyBorder="1"/>
    <xf numFmtId="0" fontId="1" fillId="0" borderId="172" xfId="0" quotePrefix="1" applyFont="1" applyBorder="1" applyAlignment="1">
      <alignment horizontal="center"/>
    </xf>
    <xf numFmtId="2" fontId="1" fillId="0" borderId="174" xfId="0" applyNumberFormat="1" applyFont="1" applyBorder="1" applyAlignment="1">
      <alignment horizontal="center"/>
    </xf>
    <xf numFmtId="0" fontId="1" fillId="0" borderId="104" xfId="0" applyFont="1" applyBorder="1" applyAlignment="1">
      <alignment horizontal="center"/>
    </xf>
    <xf numFmtId="223" fontId="1" fillId="0" borderId="147" xfId="0" quotePrefix="1" applyNumberFormat="1" applyFont="1" applyBorder="1" applyAlignment="1">
      <alignment horizontal="center"/>
    </xf>
    <xf numFmtId="0" fontId="1" fillId="0" borderId="51" xfId="0" quotePrefix="1" applyFont="1" applyBorder="1" applyAlignment="1">
      <alignment horizontal="center"/>
    </xf>
    <xf numFmtId="0" fontId="1" fillId="0" borderId="49" xfId="0" quotePrefix="1" applyFont="1" applyBorder="1" applyAlignment="1">
      <alignment horizontal="center"/>
    </xf>
    <xf numFmtId="0" fontId="1" fillId="0" borderId="69" xfId="0" applyFont="1" applyBorder="1" applyAlignment="1">
      <alignment horizontal="right"/>
    </xf>
    <xf numFmtId="0" fontId="1" fillId="0" borderId="49" xfId="0" quotePrefix="1" applyFont="1" applyBorder="1" applyAlignment="1"/>
    <xf numFmtId="2" fontId="1" fillId="0" borderId="137" xfId="0" applyNumberFormat="1" applyFont="1" applyBorder="1" applyAlignment="1">
      <alignment horizontal="center"/>
    </xf>
    <xf numFmtId="223" fontId="1" fillId="0" borderId="42" xfId="0" applyNumberFormat="1" applyFont="1" applyBorder="1" applyAlignment="1">
      <alignment horizontal="center"/>
    </xf>
    <xf numFmtId="0" fontId="1" fillId="12" borderId="86" xfId="0" applyFont="1" applyFill="1" applyBorder="1"/>
    <xf numFmtId="0" fontId="1" fillId="12" borderId="1" xfId="0" applyFont="1" applyFill="1" applyBorder="1"/>
    <xf numFmtId="0" fontId="7" fillId="12" borderId="1" xfId="0" applyFont="1" applyFill="1" applyBorder="1"/>
    <xf numFmtId="0" fontId="7" fillId="0" borderId="175" xfId="0" applyFont="1" applyBorder="1" applyAlignment="1">
      <alignment horizontal="center"/>
    </xf>
    <xf numFmtId="2" fontId="7" fillId="0" borderId="176" xfId="0" applyNumberFormat="1" applyFont="1" applyBorder="1" applyAlignment="1">
      <alignment horizontal="center"/>
    </xf>
    <xf numFmtId="0" fontId="7" fillId="0" borderId="80" xfId="0" applyFont="1" applyBorder="1" applyAlignment="1">
      <alignment horizontal="center"/>
    </xf>
    <xf numFmtId="223" fontId="7" fillId="0" borderId="92" xfId="0" applyNumberFormat="1" applyFont="1" applyBorder="1" applyAlignment="1">
      <alignment horizontal="center"/>
    </xf>
    <xf numFmtId="0" fontId="1" fillId="0" borderId="57" xfId="0" applyFont="1" applyBorder="1"/>
    <xf numFmtId="0" fontId="7" fillId="0" borderId="34" xfId="0" applyFont="1" applyFill="1" applyBorder="1"/>
    <xf numFmtId="0" fontId="1" fillId="0" borderId="35" xfId="0" applyFont="1" applyBorder="1"/>
    <xf numFmtId="0" fontId="1" fillId="0" borderId="69" xfId="0" applyFont="1" applyBorder="1" applyAlignment="1">
      <alignment horizontal="centerContinuous"/>
    </xf>
    <xf numFmtId="0" fontId="1" fillId="0" borderId="35" xfId="0" applyFont="1" applyBorder="1" applyAlignment="1"/>
    <xf numFmtId="0" fontId="7" fillId="0" borderId="49" xfId="0" applyFont="1" applyFill="1" applyBorder="1" applyAlignment="1"/>
    <xf numFmtId="0" fontId="1" fillId="0" borderId="69" xfId="0" applyFont="1" applyFill="1" applyBorder="1"/>
    <xf numFmtId="0" fontId="7" fillId="0" borderId="14" xfId="0" applyFont="1" applyBorder="1" applyAlignment="1">
      <alignment horizontal="centerContinuous"/>
    </xf>
    <xf numFmtId="0" fontId="7" fillId="0" borderId="49" xfId="0" applyFont="1" applyBorder="1"/>
    <xf numFmtId="0" fontId="7" fillId="0" borderId="14" xfId="0" applyFont="1" applyBorder="1"/>
    <xf numFmtId="0" fontId="7" fillId="0" borderId="14" xfId="0" applyFont="1" applyBorder="1" applyAlignment="1">
      <alignment horizontal="center"/>
    </xf>
    <xf numFmtId="0" fontId="1" fillId="0" borderId="66" xfId="0" applyFont="1" applyBorder="1" applyAlignment="1"/>
    <xf numFmtId="1" fontId="1" fillId="0" borderId="156" xfId="0" applyNumberFormat="1" applyFont="1" applyFill="1" applyBorder="1" applyAlignment="1">
      <alignment horizontal="center"/>
    </xf>
    <xf numFmtId="0" fontId="1" fillId="12" borderId="157" xfId="0" applyFont="1" applyFill="1" applyBorder="1" applyAlignment="1">
      <alignment horizontal="centerContinuous"/>
    </xf>
    <xf numFmtId="0" fontId="1" fillId="12" borderId="159" xfId="0" applyFont="1" applyFill="1" applyBorder="1" applyAlignment="1">
      <alignment horizontal="centerContinuous"/>
    </xf>
    <xf numFmtId="195" fontId="1" fillId="0" borderId="157" xfId="0" applyNumberFormat="1" applyFont="1" applyBorder="1"/>
    <xf numFmtId="0" fontId="1" fillId="0" borderId="158" xfId="0" quotePrefix="1" applyFont="1" applyBorder="1"/>
    <xf numFmtId="4" fontId="1" fillId="0" borderId="157" xfId="0" applyNumberFormat="1" applyFont="1" applyBorder="1"/>
    <xf numFmtId="0" fontId="7" fillId="0" borderId="45" xfId="0" applyFont="1" applyBorder="1" applyAlignment="1">
      <alignment horizontal="center"/>
    </xf>
    <xf numFmtId="0" fontId="1" fillId="0" borderId="103" xfId="0" applyFont="1" applyBorder="1" applyAlignment="1">
      <alignment horizontal="center"/>
    </xf>
    <xf numFmtId="0" fontId="1" fillId="0" borderId="172" xfId="0" applyFont="1" applyFill="1" applyBorder="1" applyAlignment="1"/>
    <xf numFmtId="0" fontId="1" fillId="0" borderId="119" xfId="0" applyFont="1" applyFill="1" applyBorder="1" applyAlignment="1">
      <alignment horizontal="center"/>
    </xf>
    <xf numFmtId="195" fontId="1" fillId="0" borderId="104" xfId="0" applyNumberFormat="1" applyFont="1" applyBorder="1"/>
    <xf numFmtId="0" fontId="1" fillId="0" borderId="104" xfId="0" quotePrefix="1" applyFont="1" applyBorder="1"/>
    <xf numFmtId="4" fontId="1" fillId="0" borderId="172" xfId="0" applyNumberFormat="1" applyFont="1" applyBorder="1"/>
    <xf numFmtId="0" fontId="7" fillId="0" borderId="42" xfId="0" applyFont="1" applyBorder="1" applyAlignment="1">
      <alignment horizontal="center"/>
    </xf>
    <xf numFmtId="0" fontId="1" fillId="12" borderId="20" xfId="0" applyFont="1" applyFill="1" applyBorder="1"/>
    <xf numFmtId="223" fontId="1" fillId="0" borderId="177" xfId="0" applyNumberFormat="1" applyFont="1" applyBorder="1"/>
    <xf numFmtId="0" fontId="1" fillId="0" borderId="25" xfId="0" applyFont="1" applyBorder="1"/>
    <xf numFmtId="195" fontId="1" fillId="0" borderId="21" xfId="0" applyNumberFormat="1" applyFont="1" applyBorder="1"/>
    <xf numFmtId="0" fontId="1" fillId="0" borderId="21" xfId="0" quotePrefix="1" applyFont="1" applyBorder="1"/>
    <xf numFmtId="4" fontId="1" fillId="0" borderId="177" xfId="0" applyNumberFormat="1" applyFont="1" applyBorder="1"/>
    <xf numFmtId="223" fontId="7" fillId="0" borderId="68" xfId="0" applyNumberFormat="1" applyFont="1" applyBorder="1"/>
    <xf numFmtId="1" fontId="1" fillId="0" borderId="45" xfId="0" applyNumberFormat="1" applyFont="1" applyBorder="1"/>
    <xf numFmtId="223" fontId="1" fillId="0" borderId="68" xfId="0" applyNumberFormat="1" applyFont="1" applyBorder="1"/>
    <xf numFmtId="223" fontId="1" fillId="0" borderId="45" xfId="0" applyNumberFormat="1" applyFont="1" applyBorder="1"/>
    <xf numFmtId="4" fontId="1" fillId="0" borderId="68" xfId="0" applyNumberFormat="1" applyFont="1" applyBorder="1"/>
    <xf numFmtId="195" fontId="1" fillId="0" borderId="52" xfId="0" applyNumberFormat="1" applyFont="1" applyBorder="1" applyAlignment="1"/>
    <xf numFmtId="0" fontId="1" fillId="0" borderId="51" xfId="0" applyFont="1" applyFill="1" applyBorder="1"/>
    <xf numFmtId="223" fontId="1" fillId="0" borderId="49" xfId="0" applyNumberFormat="1" applyFont="1" applyBorder="1" applyAlignment="1">
      <alignment horizontal="right"/>
    </xf>
    <xf numFmtId="195" fontId="1" fillId="0" borderId="49" xfId="0" applyNumberFormat="1" applyFont="1" applyBorder="1"/>
    <xf numFmtId="0" fontId="1" fillId="0" borderId="14" xfId="0" quotePrefix="1" applyFont="1" applyBorder="1"/>
    <xf numFmtId="4" fontId="1" fillId="0" borderId="49" xfId="0" applyNumberFormat="1" applyFont="1" applyBorder="1"/>
    <xf numFmtId="1" fontId="1" fillId="0" borderId="30" xfId="0" applyNumberFormat="1" applyFont="1" applyBorder="1" applyAlignment="1">
      <alignment horizontal="center"/>
    </xf>
    <xf numFmtId="4" fontId="1" fillId="0" borderId="49" xfId="0" applyNumberFormat="1" applyFont="1" applyBorder="1" applyAlignment="1">
      <alignment horizontal="center"/>
    </xf>
    <xf numFmtId="4" fontId="1" fillId="0" borderId="42" xfId="0" applyNumberFormat="1" applyFont="1" applyBorder="1" applyAlignment="1">
      <alignment horizontal="center"/>
    </xf>
    <xf numFmtId="0" fontId="1" fillId="12" borderId="10" xfId="0" applyFont="1" applyFill="1" applyBorder="1"/>
    <xf numFmtId="0" fontId="1" fillId="12" borderId="11" xfId="0" applyFont="1" applyFill="1" applyBorder="1"/>
    <xf numFmtId="0" fontId="7" fillId="0" borderId="132" xfId="0" applyFont="1" applyBorder="1"/>
    <xf numFmtId="0" fontId="1" fillId="0" borderId="1" xfId="0" applyFont="1" applyBorder="1"/>
    <xf numFmtId="4" fontId="7" fillId="0" borderId="132" xfId="0" applyNumberFormat="1" applyFont="1" applyBorder="1"/>
    <xf numFmtId="0" fontId="1" fillId="0" borderId="87" xfId="0" applyFont="1" applyBorder="1"/>
    <xf numFmtId="0" fontId="1" fillId="12" borderId="132" xfId="0" applyFont="1" applyFill="1" applyBorder="1"/>
    <xf numFmtId="4" fontId="7" fillId="0" borderId="178" xfId="0" applyNumberFormat="1" applyFont="1" applyBorder="1" applyAlignment="1">
      <alignment horizontal="center"/>
    </xf>
    <xf numFmtId="0" fontId="7" fillId="0" borderId="50" xfId="0" applyFont="1" applyBorder="1" applyAlignment="1">
      <alignment horizontal="center"/>
    </xf>
    <xf numFmtId="0" fontId="7" fillId="0" borderId="68" xfId="0" applyFont="1" applyBorder="1"/>
    <xf numFmtId="0" fontId="1" fillId="0" borderId="28" xfId="0" applyFont="1" applyBorder="1"/>
    <xf numFmtId="0" fontId="7" fillId="0" borderId="68" xfId="0" applyFont="1" applyBorder="1" applyAlignment="1">
      <alignment horizontal="center"/>
    </xf>
    <xf numFmtId="0" fontId="7" fillId="0" borderId="23" xfId="0" applyFont="1" applyBorder="1" applyAlignment="1">
      <alignment horizontal="centerContinuous"/>
    </xf>
    <xf numFmtId="0" fontId="7" fillId="0" borderId="27" xfId="0" applyFont="1" applyBorder="1" applyAlignment="1">
      <alignment horizontal="center"/>
    </xf>
    <xf numFmtId="0" fontId="0" fillId="0" borderId="57" xfId="0" applyBorder="1" applyAlignment="1"/>
    <xf numFmtId="0" fontId="7" fillId="0" borderId="52" xfId="0" applyFont="1" applyBorder="1" applyAlignment="1">
      <alignment horizontal="center"/>
    </xf>
    <xf numFmtId="0" fontId="7" fillId="0" borderId="49" xfId="0" applyFont="1" applyBorder="1" applyAlignment="1"/>
    <xf numFmtId="0" fontId="1" fillId="0" borderId="43" xfId="0" applyFont="1" applyBorder="1"/>
    <xf numFmtId="1" fontId="1" fillId="0" borderId="68" xfId="0" applyNumberFormat="1" applyFont="1" applyBorder="1"/>
    <xf numFmtId="0" fontId="7" fillId="0" borderId="45" xfId="0" applyFont="1" applyBorder="1" applyAlignment="1"/>
    <xf numFmtId="0" fontId="1" fillId="0" borderId="45" xfId="0" applyFont="1" applyBorder="1"/>
    <xf numFmtId="4" fontId="1" fillId="0" borderId="52" xfId="0" applyNumberFormat="1" applyFont="1" applyBorder="1"/>
    <xf numFmtId="0" fontId="1" fillId="0" borderId="103" xfId="0" applyFont="1" applyBorder="1"/>
    <xf numFmtId="0" fontId="1" fillId="0" borderId="172" xfId="0" applyFont="1" applyBorder="1"/>
    <xf numFmtId="1" fontId="1" fillId="0" borderId="172" xfId="0" applyNumberFormat="1" applyFont="1" applyBorder="1"/>
    <xf numFmtId="0" fontId="1" fillId="0" borderId="149" xfId="0" applyFont="1" applyBorder="1" applyAlignment="1">
      <alignment horizontal="right"/>
    </xf>
    <xf numFmtId="9" fontId="1" fillId="0" borderId="149" xfId="0" applyNumberFormat="1" applyFont="1" applyBorder="1" applyAlignment="1">
      <alignment horizontal="center"/>
    </xf>
    <xf numFmtId="195" fontId="1" fillId="0" borderId="172" xfId="0" applyNumberFormat="1" applyFont="1" applyBorder="1"/>
    <xf numFmtId="4" fontId="1" fillId="0" borderId="147" xfId="0" applyNumberFormat="1" applyFont="1" applyBorder="1" applyAlignment="1"/>
    <xf numFmtId="0" fontId="1" fillId="0" borderId="51" xfId="0" applyFont="1" applyBorder="1"/>
    <xf numFmtId="1" fontId="1" fillId="0" borderId="49" xfId="0" applyNumberFormat="1" applyFont="1" applyBorder="1"/>
    <xf numFmtId="0" fontId="1" fillId="0" borderId="71" xfId="0" applyFont="1" applyBorder="1" applyAlignment="1">
      <alignment horizontal="right"/>
    </xf>
    <xf numFmtId="0" fontId="1" fillId="0" borderId="71" xfId="0" applyFont="1" applyBorder="1"/>
    <xf numFmtId="2" fontId="1" fillId="0" borderId="23" xfId="0" applyNumberFormat="1" applyFont="1" applyBorder="1"/>
    <xf numFmtId="4" fontId="1" fillId="0" borderId="97" xfId="0" applyNumberFormat="1" applyFont="1" applyBorder="1" applyAlignment="1"/>
    <xf numFmtId="223" fontId="1" fillId="12" borderId="11" xfId="0" applyNumberFormat="1" applyFont="1" applyFill="1" applyBorder="1"/>
    <xf numFmtId="0" fontId="1" fillId="12" borderId="11" xfId="0" applyFont="1" applyFill="1" applyBorder="1" applyAlignment="1">
      <alignment horizontal="center"/>
    </xf>
    <xf numFmtId="4" fontId="7" fillId="0" borderId="178" xfId="0" applyNumberFormat="1" applyFont="1" applyBorder="1" applyAlignment="1"/>
    <xf numFmtId="200" fontId="7" fillId="0" borderId="10" xfId="0" applyNumberFormat="1" applyFont="1" applyBorder="1"/>
    <xf numFmtId="200" fontId="78" fillId="0" borderId="11" xfId="0" applyNumberFormat="1" applyFont="1" applyBorder="1"/>
    <xf numFmtId="200" fontId="1" fillId="0" borderId="11" xfId="0" applyNumberFormat="1" applyFont="1" applyBorder="1"/>
    <xf numFmtId="200" fontId="7" fillId="0" borderId="82" xfId="0" applyNumberFormat="1" applyFont="1" applyBorder="1" applyAlignment="1">
      <alignment horizontal="centerContinuous"/>
    </xf>
    <xf numFmtId="200" fontId="7" fillId="0" borderId="83" xfId="0" applyNumberFormat="1" applyFont="1" applyBorder="1" applyAlignment="1">
      <alignment horizontal="centerContinuous"/>
    </xf>
    <xf numFmtId="200" fontId="7" fillId="0" borderId="179" xfId="0" applyNumberFormat="1" applyFont="1" applyBorder="1" applyAlignment="1">
      <alignment horizontal="center"/>
    </xf>
    <xf numFmtId="0" fontId="7" fillId="0" borderId="83" xfId="0" applyFont="1" applyBorder="1" applyAlignment="1">
      <alignment horizontal="center"/>
    </xf>
    <xf numFmtId="0" fontId="7" fillId="0" borderId="106" xfId="0" applyFont="1" applyBorder="1" applyAlignment="1">
      <alignment horizontal="center"/>
    </xf>
    <xf numFmtId="200" fontId="1" fillId="0" borderId="83" xfId="0" applyNumberFormat="1" applyFont="1" applyBorder="1"/>
    <xf numFmtId="200" fontId="7" fillId="0" borderId="83" xfId="0" applyNumberFormat="1" applyFont="1" applyBorder="1"/>
    <xf numFmtId="200" fontId="1" fillId="0" borderId="179" xfId="0" applyNumberFormat="1" applyFont="1" applyBorder="1"/>
    <xf numFmtId="0" fontId="1" fillId="0" borderId="106" xfId="0" applyFont="1" applyBorder="1"/>
    <xf numFmtId="0" fontId="1" fillId="0" borderId="83" xfId="0" applyFont="1" applyBorder="1" applyAlignment="1">
      <alignment horizontal="center"/>
    </xf>
    <xf numFmtId="0" fontId="1" fillId="0" borderId="106" xfId="0" applyFont="1" applyBorder="1" applyAlignment="1">
      <alignment horizontal="center"/>
    </xf>
    <xf numFmtId="200" fontId="7" fillId="0" borderId="33" xfId="0" applyNumberFormat="1" applyFont="1" applyBorder="1" applyAlignment="1">
      <alignment horizontal="center"/>
    </xf>
    <xf numFmtId="200" fontId="1" fillId="0" borderId="51" xfId="0" applyNumberFormat="1" applyFont="1" applyBorder="1"/>
    <xf numFmtId="200" fontId="1" fillId="0" borderId="14" xfId="0" applyNumberFormat="1" applyFont="1" applyBorder="1"/>
    <xf numFmtId="200" fontId="1" fillId="0" borderId="49" xfId="0" applyNumberFormat="1" applyFont="1" applyBorder="1"/>
    <xf numFmtId="200" fontId="1" fillId="0" borderId="69" xfId="0" applyNumberFormat="1" applyFont="1" applyBorder="1"/>
    <xf numFmtId="200" fontId="1" fillId="0" borderId="180" xfId="0" applyNumberFormat="1" applyFont="1" applyBorder="1"/>
    <xf numFmtId="200" fontId="1" fillId="0" borderId="181" xfId="0" applyNumberFormat="1" applyFont="1" applyBorder="1"/>
    <xf numFmtId="200" fontId="1" fillId="0" borderId="182" xfId="0" applyNumberFormat="1" applyFont="1" applyBorder="1"/>
    <xf numFmtId="0" fontId="1" fillId="0" borderId="181" xfId="0" applyFont="1" applyBorder="1"/>
    <xf numFmtId="0" fontId="1" fillId="0" borderId="182" xfId="0" applyFont="1" applyBorder="1"/>
    <xf numFmtId="200" fontId="1" fillId="0" borderId="42" xfId="0" applyNumberFormat="1" applyFont="1" applyBorder="1"/>
    <xf numFmtId="200" fontId="1" fillId="0" borderId="10" xfId="0" quotePrefix="1" applyNumberFormat="1" applyFont="1" applyBorder="1"/>
    <xf numFmtId="200" fontId="1" fillId="0" borderId="11" xfId="0" quotePrefix="1" applyNumberFormat="1" applyFont="1" applyBorder="1"/>
    <xf numFmtId="200" fontId="1" fillId="0" borderId="183" xfId="0" applyNumberFormat="1" applyFont="1" applyBorder="1"/>
    <xf numFmtId="200" fontId="1" fillId="0" borderId="67" xfId="0" applyNumberFormat="1" applyFont="1" applyBorder="1"/>
    <xf numFmtId="200" fontId="1" fillId="0" borderId="132" xfId="0" applyNumberFormat="1" applyFont="1" applyBorder="1"/>
    <xf numFmtId="195" fontId="1" fillId="0" borderId="74" xfId="0" applyNumberFormat="1" applyFont="1" applyBorder="1" applyAlignment="1">
      <alignment horizontal="center"/>
    </xf>
    <xf numFmtId="0" fontId="7" fillId="0" borderId="51" xfId="0" applyFont="1" applyBorder="1"/>
    <xf numFmtId="0" fontId="7" fillId="0" borderId="26" xfId="0" applyFont="1" applyBorder="1" applyAlignment="1">
      <alignment horizontal="center"/>
    </xf>
    <xf numFmtId="0" fontId="1" fillId="0" borderId="0" xfId="0" applyFont="1" applyAlignment="1"/>
    <xf numFmtId="15" fontId="1" fillId="0" borderId="51" xfId="0" applyNumberFormat="1" applyFont="1" applyBorder="1" applyAlignment="1">
      <alignment horizontal="centerContinuous"/>
    </xf>
    <xf numFmtId="195" fontId="7" fillId="0" borderId="42" xfId="0" applyNumberFormat="1" applyFont="1" applyBorder="1" applyAlignment="1">
      <alignment horizontal="center"/>
    </xf>
    <xf numFmtId="0" fontId="7" fillId="0" borderId="40" xfId="0" applyFont="1" applyBorder="1" applyAlignment="1">
      <alignment horizontal="centerContinuous"/>
    </xf>
    <xf numFmtId="0" fontId="1" fillId="0" borderId="34" xfId="0" applyFont="1" applyBorder="1" applyAlignment="1">
      <alignment horizontal="centerContinuous"/>
    </xf>
    <xf numFmtId="0" fontId="79" fillId="0" borderId="31" xfId="0" applyFont="1" applyBorder="1" applyAlignment="1">
      <alignment horizontal="centerContinuous"/>
    </xf>
    <xf numFmtId="0" fontId="79" fillId="0" borderId="14" xfId="0" applyFont="1" applyBorder="1"/>
    <xf numFmtId="0" fontId="1" fillId="0" borderId="172" xfId="0" applyFont="1" applyBorder="1" applyAlignment="1">
      <alignment horizontal="centerContinuous"/>
    </xf>
    <xf numFmtId="0" fontId="1" fillId="0" borderId="104" xfId="0" applyFont="1" applyBorder="1" applyAlignment="1">
      <alignment horizontal="centerContinuous"/>
    </xf>
    <xf numFmtId="0" fontId="7" fillId="0" borderId="148" xfId="0" applyFont="1" applyBorder="1" applyAlignment="1">
      <alignment horizontal="center"/>
    </xf>
    <xf numFmtId="195" fontId="7" fillId="0" borderId="147" xfId="0" applyNumberFormat="1" applyFont="1" applyBorder="1" applyAlignment="1">
      <alignment horizontal="center"/>
    </xf>
    <xf numFmtId="0" fontId="1" fillId="0" borderId="51" xfId="0" applyFont="1" applyBorder="1" applyAlignment="1">
      <alignment horizontal="center"/>
    </xf>
    <xf numFmtId="0" fontId="78" fillId="0" borderId="49" xfId="0" applyFont="1" applyBorder="1" applyAlignment="1"/>
    <xf numFmtId="0" fontId="7" fillId="0" borderId="14" xfId="0" applyFont="1" applyBorder="1" applyAlignment="1"/>
    <xf numFmtId="195" fontId="1" fillId="0" borderId="42" xfId="0" applyNumberFormat="1" applyFont="1" applyBorder="1" applyAlignment="1">
      <alignment horizontal="center"/>
    </xf>
    <xf numFmtId="0" fontId="1" fillId="12" borderId="3" xfId="0" applyFont="1" applyFill="1" applyBorder="1"/>
    <xf numFmtId="0" fontId="1" fillId="12" borderId="0" xfId="0" applyFont="1" applyFill="1" applyBorder="1"/>
    <xf numFmtId="0" fontId="1" fillId="12" borderId="0" xfId="0" applyFont="1" applyFill="1"/>
    <xf numFmtId="0" fontId="7" fillId="0" borderId="27" xfId="0" applyFont="1" applyBorder="1" applyAlignment="1"/>
    <xf numFmtId="195" fontId="7" fillId="0" borderId="58" xfId="0" applyNumberFormat="1" applyFont="1" applyBorder="1" applyAlignment="1">
      <alignment horizontal="center"/>
    </xf>
    <xf numFmtId="0" fontId="7" fillId="12" borderId="11" xfId="0" applyFont="1" applyFill="1" applyBorder="1"/>
    <xf numFmtId="0" fontId="7" fillId="0" borderId="183" xfId="0" applyFont="1" applyBorder="1"/>
    <xf numFmtId="4" fontId="7" fillId="0" borderId="74" xfId="0" applyNumberFormat="1" applyFont="1" applyBorder="1" applyAlignment="1">
      <alignment horizontal="center"/>
    </xf>
    <xf numFmtId="0" fontId="80" fillId="0" borderId="0" xfId="0" applyFont="1" applyAlignment="1">
      <alignment horizontal="left" vertical="center" indent="1"/>
    </xf>
    <xf numFmtId="0" fontId="1" fillId="0" borderId="0" xfId="0" applyFont="1" applyAlignment="1">
      <alignment horizontal="justify" vertical="center" wrapText="1"/>
    </xf>
    <xf numFmtId="0" fontId="11" fillId="0" borderId="0" xfId="0" applyFont="1" applyAlignment="1">
      <alignment wrapText="1"/>
    </xf>
    <xf numFmtId="0" fontId="81" fillId="0" borderId="0" xfId="0" applyFont="1" applyAlignment="1">
      <alignment horizontal="left" vertical="center" indent="1"/>
    </xf>
    <xf numFmtId="0" fontId="82" fillId="0" borderId="0" xfId="0" applyFont="1" applyAlignment="1">
      <alignment horizontal="justify" vertical="center"/>
    </xf>
    <xf numFmtId="0" fontId="34" fillId="0" borderId="0" xfId="0" applyFont="1"/>
    <xf numFmtId="0" fontId="65" fillId="3" borderId="3" xfId="0" applyFont="1" applyFill="1" applyBorder="1" applyAlignment="1" applyProtection="1">
      <alignment vertical="center"/>
    </xf>
    <xf numFmtId="0" fontId="51" fillId="6" borderId="17" xfId="0" applyFont="1" applyFill="1" applyBorder="1" applyAlignment="1" applyProtection="1">
      <alignment horizontal="center" vertical="center" wrapText="1"/>
    </xf>
    <xf numFmtId="0" fontId="51" fillId="0" borderId="12" xfId="0" applyFont="1" applyBorder="1" applyAlignment="1">
      <alignment horizontal="center" vertical="center" wrapText="1"/>
    </xf>
    <xf numFmtId="0" fontId="51" fillId="0" borderId="130" xfId="0" applyFont="1" applyBorder="1" applyAlignment="1">
      <alignment horizontal="center" vertical="center" wrapText="1"/>
    </xf>
    <xf numFmtId="0" fontId="1" fillId="3" borderId="15" xfId="0" applyFont="1" applyFill="1" applyBorder="1" applyAlignment="1" applyProtection="1">
      <alignment vertical="center"/>
    </xf>
    <xf numFmtId="228" fontId="35" fillId="0" borderId="26" xfId="0" applyNumberFormat="1" applyFont="1" applyBorder="1" applyAlignment="1" applyProtection="1">
      <alignment horizontal="left" vertical="center"/>
    </xf>
    <xf numFmtId="226" fontId="35" fillId="0" borderId="26" xfId="0" applyNumberFormat="1" applyFont="1" applyBorder="1" applyAlignment="1" applyProtection="1">
      <alignment horizontal="left" vertical="center"/>
    </xf>
    <xf numFmtId="0" fontId="83" fillId="0" borderId="13" xfId="0" applyFont="1" applyBorder="1" applyAlignment="1">
      <alignment horizontal="left" vertical="center"/>
    </xf>
    <xf numFmtId="0" fontId="60" fillId="0" borderId="37" xfId="0" applyFont="1" applyBorder="1" applyAlignment="1">
      <alignment vertical="center"/>
    </xf>
    <xf numFmtId="0" fontId="17" fillId="0" borderId="0" xfId="0" applyFont="1" applyAlignment="1">
      <alignment horizontal="center" vertical="top" wrapText="1"/>
    </xf>
    <xf numFmtId="0" fontId="64"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84" fillId="0" borderId="0" xfId="0" applyFont="1" applyAlignment="1">
      <alignment vertical="center" wrapText="1"/>
    </xf>
    <xf numFmtId="0" fontId="85" fillId="0" borderId="0" xfId="0" applyFont="1" applyAlignment="1">
      <alignment vertical="center" wrapText="1"/>
    </xf>
    <xf numFmtId="0" fontId="27" fillId="0" borderId="0" xfId="0" applyFont="1" applyAlignment="1">
      <alignment vertical="center" wrapText="1"/>
    </xf>
    <xf numFmtId="0" fontId="17" fillId="0" borderId="0" xfId="0" applyFont="1" applyAlignment="1">
      <alignment horizontal="center" vertical="center" wrapText="1"/>
    </xf>
  </cellXfs>
  <cellStyles count="19">
    <cellStyle name="Comma" xfId="1" builtinId="3"/>
    <cellStyle name="Currency" xfId="2" builtinId="4"/>
    <cellStyle name="Date" xfId="3"/>
    <cellStyle name="F2" xfId="4"/>
    <cellStyle name="F3" xfId="5"/>
    <cellStyle name="F4" xfId="6"/>
    <cellStyle name="F5" xfId="7"/>
    <cellStyle name="F6" xfId="8"/>
    <cellStyle name="F7" xfId="9"/>
    <cellStyle name="F8" xfId="10"/>
    <cellStyle name="Fixed" xfId="11"/>
    <cellStyle name="Heading1" xfId="12"/>
    <cellStyle name="Heading2" xfId="13"/>
    <cellStyle name="Normal" xfId="0" builtinId="0"/>
    <cellStyle name="Normal_Book2" xfId="14"/>
    <cellStyle name="Normal_EstEng0408" xfId="15"/>
    <cellStyle name="Normal_Main Input" xfId="16"/>
    <cellStyle name="Percent" xfId="17" builtinId="5"/>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095" name="AutoShape 23"/>
        <xdr:cNvSpPr>
          <a:spLocks/>
        </xdr:cNvSpPr>
      </xdr:nvSpPr>
      <xdr:spPr bwMode="auto">
        <a:xfrm>
          <a:off x="0" y="12706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40</xdr:row>
      <xdr:rowOff>647700</xdr:rowOff>
    </xdr:from>
    <xdr:to>
      <xdr:col>0</xdr:col>
      <xdr:colOff>0</xdr:colOff>
      <xdr:row>43</xdr:row>
      <xdr:rowOff>0</xdr:rowOff>
    </xdr:to>
    <xdr:sp macro="" textlink="">
      <xdr:nvSpPr>
        <xdr:cNvPr id="3099" name="AutoShape 27"/>
        <xdr:cNvSpPr>
          <a:spLocks/>
        </xdr:cNvSpPr>
      </xdr:nvSpPr>
      <xdr:spPr bwMode="auto">
        <a:xfrm>
          <a:off x="0" y="13458825"/>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43</xdr:row>
      <xdr:rowOff>647700</xdr:rowOff>
    </xdr:from>
    <xdr:to>
      <xdr:col>0</xdr:col>
      <xdr:colOff>0</xdr:colOff>
      <xdr:row>44</xdr:row>
      <xdr:rowOff>0</xdr:rowOff>
    </xdr:to>
    <xdr:sp macro="" textlink="">
      <xdr:nvSpPr>
        <xdr:cNvPr id="3102" name="AutoShape 30"/>
        <xdr:cNvSpPr>
          <a:spLocks/>
        </xdr:cNvSpPr>
      </xdr:nvSpPr>
      <xdr:spPr bwMode="auto">
        <a:xfrm>
          <a:off x="0" y="14773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28575</xdr:rowOff>
    </xdr:from>
    <xdr:to>
      <xdr:col>0</xdr:col>
      <xdr:colOff>0</xdr:colOff>
      <xdr:row>35</xdr:row>
      <xdr:rowOff>0</xdr:rowOff>
    </xdr:to>
    <xdr:sp macro="" textlink="">
      <xdr:nvSpPr>
        <xdr:cNvPr id="3104" name="AutoShape 32"/>
        <xdr:cNvSpPr>
          <a:spLocks/>
        </xdr:cNvSpPr>
      </xdr:nvSpPr>
      <xdr:spPr bwMode="auto">
        <a:xfrm>
          <a:off x="0" y="7648575"/>
          <a:ext cx="0" cy="34671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105" name="AutoShape 33"/>
        <xdr:cNvSpPr>
          <a:spLocks/>
        </xdr:cNvSpPr>
      </xdr:nvSpPr>
      <xdr:spPr bwMode="auto">
        <a:xfrm>
          <a:off x="0" y="12706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108" name="AutoShape 36"/>
        <xdr:cNvSpPr>
          <a:spLocks/>
        </xdr:cNvSpPr>
      </xdr:nvSpPr>
      <xdr:spPr bwMode="auto">
        <a:xfrm>
          <a:off x="0" y="14773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152400</xdr:colOff>
      <xdr:row>1</xdr:row>
      <xdr:rowOff>38100</xdr:rowOff>
    </xdr:from>
    <xdr:to>
      <xdr:col>3</xdr:col>
      <xdr:colOff>76200</xdr:colOff>
      <xdr:row>3</xdr:row>
      <xdr:rowOff>85725</xdr:rowOff>
    </xdr:to>
    <xdr:pic>
      <xdr:nvPicPr>
        <xdr:cNvPr id="3149" name="Picture 7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2925"/>
          <a:ext cx="26765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829800" y="6905625"/>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28575</xdr:rowOff>
    </xdr:from>
    <xdr:to>
      <xdr:col>15</xdr:col>
      <xdr:colOff>190500</xdr:colOff>
      <xdr:row>27</xdr:row>
      <xdr:rowOff>152400</xdr:rowOff>
    </xdr:to>
    <xdr:sp macro="" textlink="">
      <xdr:nvSpPr>
        <xdr:cNvPr id="1031" name="AutoShape 7"/>
        <xdr:cNvSpPr>
          <a:spLocks/>
        </xdr:cNvSpPr>
      </xdr:nvSpPr>
      <xdr:spPr bwMode="auto">
        <a:xfrm>
          <a:off x="9829800" y="58197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2" name="AutoShape 8"/>
        <xdr:cNvSpPr>
          <a:spLocks/>
        </xdr:cNvSpPr>
      </xdr:nvSpPr>
      <xdr:spPr bwMode="auto">
        <a:xfrm>
          <a:off x="9829800" y="110013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54</xdr:row>
      <xdr:rowOff>28575</xdr:rowOff>
    </xdr:from>
    <xdr:to>
      <xdr:col>15</xdr:col>
      <xdr:colOff>190500</xdr:colOff>
      <xdr:row>55</xdr:row>
      <xdr:rowOff>152400</xdr:rowOff>
    </xdr:to>
    <xdr:sp macro="" textlink="">
      <xdr:nvSpPr>
        <xdr:cNvPr id="1033" name="AutoShape 9"/>
        <xdr:cNvSpPr>
          <a:spLocks/>
        </xdr:cNvSpPr>
      </xdr:nvSpPr>
      <xdr:spPr bwMode="auto">
        <a:xfrm>
          <a:off x="9829800" y="1149667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037" name="AutoShape 13"/>
        <xdr:cNvSpPr>
          <a:spLocks/>
        </xdr:cNvSpPr>
      </xdr:nvSpPr>
      <xdr:spPr bwMode="auto">
        <a:xfrm>
          <a:off x="9858375" y="8734425"/>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8" name="AutoShape 14"/>
        <xdr:cNvSpPr>
          <a:spLocks/>
        </xdr:cNvSpPr>
      </xdr:nvSpPr>
      <xdr:spPr bwMode="auto">
        <a:xfrm>
          <a:off x="9829800" y="104013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9" name="AutoShape 15"/>
        <xdr:cNvSpPr>
          <a:spLocks/>
        </xdr:cNvSpPr>
      </xdr:nvSpPr>
      <xdr:spPr bwMode="auto">
        <a:xfrm>
          <a:off x="9829800" y="104013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042" name="AutoShape 18"/>
        <xdr:cNvSpPr>
          <a:spLocks/>
        </xdr:cNvSpPr>
      </xdr:nvSpPr>
      <xdr:spPr bwMode="auto">
        <a:xfrm>
          <a:off x="9858375" y="1040130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43" name="AutoShape 19"/>
        <xdr:cNvSpPr>
          <a:spLocks/>
        </xdr:cNvSpPr>
      </xdr:nvSpPr>
      <xdr:spPr bwMode="auto">
        <a:xfrm>
          <a:off x="9829800" y="104013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045" name="AutoShape 21"/>
        <xdr:cNvSpPr>
          <a:spLocks/>
        </xdr:cNvSpPr>
      </xdr:nvSpPr>
      <xdr:spPr bwMode="auto">
        <a:xfrm>
          <a:off x="9877425" y="104013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16</xdr:col>
      <xdr:colOff>0</xdr:colOff>
      <xdr:row>24</xdr:row>
      <xdr:rowOff>152400</xdr:rowOff>
    </xdr:to>
    <xdr:sp macro="" textlink="">
      <xdr:nvSpPr>
        <xdr:cNvPr id="1072" name="AutoShape 48"/>
        <xdr:cNvSpPr>
          <a:spLocks/>
        </xdr:cNvSpPr>
      </xdr:nvSpPr>
      <xdr:spPr bwMode="auto">
        <a:xfrm>
          <a:off x="9858375" y="5334000"/>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085" name="AutoShape 61"/>
        <xdr:cNvSpPr>
          <a:spLocks/>
        </xdr:cNvSpPr>
      </xdr:nvSpPr>
      <xdr:spPr bwMode="auto">
        <a:xfrm>
          <a:off x="9829800" y="63531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086" name="AutoShape 62"/>
        <xdr:cNvSpPr>
          <a:spLocks/>
        </xdr:cNvSpPr>
      </xdr:nvSpPr>
      <xdr:spPr bwMode="auto">
        <a:xfrm>
          <a:off x="9829800" y="8086725"/>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35</xdr:row>
      <xdr:rowOff>28575</xdr:rowOff>
    </xdr:from>
    <xdr:to>
      <xdr:col>15</xdr:col>
      <xdr:colOff>190500</xdr:colOff>
      <xdr:row>37</xdr:row>
      <xdr:rowOff>47625</xdr:rowOff>
    </xdr:to>
    <xdr:sp macro="" textlink="">
      <xdr:nvSpPr>
        <xdr:cNvPr id="1087" name="AutoShape 63"/>
        <xdr:cNvSpPr>
          <a:spLocks/>
        </xdr:cNvSpPr>
      </xdr:nvSpPr>
      <xdr:spPr bwMode="auto">
        <a:xfrm>
          <a:off x="9829800" y="7486650"/>
          <a:ext cx="190500" cy="495300"/>
        </a:xfrm>
        <a:prstGeom prst="rightBrace">
          <a:avLst>
            <a:gd name="adj1" fmla="val 2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088" name="AutoShape 64"/>
        <xdr:cNvSpPr>
          <a:spLocks/>
        </xdr:cNvSpPr>
      </xdr:nvSpPr>
      <xdr:spPr bwMode="auto">
        <a:xfrm>
          <a:off x="9829800" y="9505950"/>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142875</xdr:colOff>
      <xdr:row>0</xdr:row>
      <xdr:rowOff>161925</xdr:rowOff>
    </xdr:from>
    <xdr:to>
      <xdr:col>2</xdr:col>
      <xdr:colOff>47625</xdr:colOff>
      <xdr:row>2</xdr:row>
      <xdr:rowOff>114300</xdr:rowOff>
    </xdr:to>
    <xdr:pic>
      <xdr:nvPicPr>
        <xdr:cNvPr id="1089" name="Picture 6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2828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142875</xdr:rowOff>
    </xdr:from>
    <xdr:to>
      <xdr:col>2</xdr:col>
      <xdr:colOff>47625</xdr:colOff>
      <xdr:row>2</xdr:row>
      <xdr:rowOff>95250</xdr:rowOff>
    </xdr:to>
    <xdr:pic>
      <xdr:nvPicPr>
        <xdr:cNvPr id="1090" name="Picture 6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42875"/>
          <a:ext cx="2828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381750" y="1438275"/>
          <a:ext cx="8001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362700"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55" zoomScale="85" zoomScaleNormal="85" zoomScaleSheetLayoutView="100" workbookViewId="0">
      <selection activeCell="A41" sqref="A41:B41"/>
    </sheetView>
  </sheetViews>
  <sheetFormatPr defaultRowHeight="15" x14ac:dyDescent="0.2"/>
  <cols>
    <col min="1" max="1" width="5.77734375" customWidth="1"/>
    <col min="2" max="2" width="79.5546875" customWidth="1"/>
  </cols>
  <sheetData>
    <row r="1" spans="1:2" ht="47.25" x14ac:dyDescent="0.2">
      <c r="B1" s="129" t="s">
        <v>156</v>
      </c>
    </row>
    <row r="3" spans="1:2" ht="15.75" x14ac:dyDescent="0.2">
      <c r="A3" s="130"/>
      <c r="B3" s="129" t="s">
        <v>157</v>
      </c>
    </row>
    <row r="4" spans="1:2" x14ac:dyDescent="0.2">
      <c r="A4" s="130"/>
      <c r="B4" s="130"/>
    </row>
    <row r="5" spans="1:2" ht="15.75" x14ac:dyDescent="0.2">
      <c r="A5" s="1253" t="s">
        <v>39</v>
      </c>
      <c r="B5" s="1247" t="s">
        <v>158</v>
      </c>
    </row>
    <row r="6" spans="1:2" x14ac:dyDescent="0.2">
      <c r="A6" s="130"/>
      <c r="B6" s="131"/>
    </row>
    <row r="7" spans="1:2" ht="38.25" x14ac:dyDescent="0.2">
      <c r="A7" s="132">
        <v>1</v>
      </c>
      <c r="B7" s="133" t="s">
        <v>159</v>
      </c>
    </row>
    <row r="8" spans="1:2" x14ac:dyDescent="0.2">
      <c r="A8" s="132"/>
    </row>
    <row r="9" spans="1:2" ht="51" x14ac:dyDescent="0.2">
      <c r="A9" s="132">
        <f>A7+1</f>
        <v>2</v>
      </c>
      <c r="B9" s="134" t="s">
        <v>212</v>
      </c>
    </row>
    <row r="10" spans="1:2" x14ac:dyDescent="0.2">
      <c r="A10" s="132"/>
      <c r="B10" s="134"/>
    </row>
    <row r="11" spans="1:2" ht="25.5" x14ac:dyDescent="0.2">
      <c r="A11" s="132">
        <f>A9+1</f>
        <v>3</v>
      </c>
      <c r="B11" s="133" t="s">
        <v>160</v>
      </c>
    </row>
    <row r="12" spans="1:2" x14ac:dyDescent="0.2">
      <c r="A12" s="132"/>
      <c r="B12" s="134"/>
    </row>
    <row r="13" spans="1:2" ht="25.5" x14ac:dyDescent="0.2">
      <c r="A13" s="132">
        <f>A11+1</f>
        <v>4</v>
      </c>
      <c r="B13" s="133" t="s">
        <v>161</v>
      </c>
    </row>
    <row r="14" spans="1:2" x14ac:dyDescent="0.2">
      <c r="A14" s="132"/>
      <c r="B14" s="133"/>
    </row>
    <row r="15" spans="1:2" ht="25.5" x14ac:dyDescent="0.2">
      <c r="A15" s="132">
        <f>A13+1</f>
        <v>5</v>
      </c>
      <c r="B15" s="133" t="s">
        <v>162</v>
      </c>
    </row>
    <row r="16" spans="1:2" x14ac:dyDescent="0.2">
      <c r="A16" s="132"/>
      <c r="B16" s="133"/>
    </row>
    <row r="17" spans="1:2" ht="25.5" x14ac:dyDescent="0.2">
      <c r="A17" s="132">
        <f>A15+1</f>
        <v>6</v>
      </c>
      <c r="B17" s="134" t="s">
        <v>163</v>
      </c>
    </row>
    <row r="18" spans="1:2" x14ac:dyDescent="0.2">
      <c r="A18" s="132"/>
      <c r="B18" s="134"/>
    </row>
    <row r="19" spans="1:2" ht="25.5" x14ac:dyDescent="0.2">
      <c r="A19" s="132">
        <f>A17+1</f>
        <v>7</v>
      </c>
      <c r="B19" s="133" t="s">
        <v>164</v>
      </c>
    </row>
    <row r="20" spans="1:2" x14ac:dyDescent="0.2">
      <c r="A20" s="132"/>
      <c r="B20" s="130"/>
    </row>
    <row r="21" spans="1:2" ht="51" x14ac:dyDescent="0.2">
      <c r="A21" s="132">
        <f>A19+1</f>
        <v>8</v>
      </c>
      <c r="B21" s="133" t="s">
        <v>165</v>
      </c>
    </row>
    <row r="22" spans="1:2" x14ac:dyDescent="0.2">
      <c r="A22" s="132"/>
      <c r="B22" s="133"/>
    </row>
    <row r="23" spans="1:2" ht="38.25" x14ac:dyDescent="0.2">
      <c r="A23" s="132">
        <f>A21+1</f>
        <v>9</v>
      </c>
      <c r="B23" s="133" t="s">
        <v>166</v>
      </c>
    </row>
    <row r="24" spans="1:2" x14ac:dyDescent="0.2">
      <c r="A24" s="132"/>
      <c r="B24" s="133"/>
    </row>
    <row r="25" spans="1:2" ht="25.5" x14ac:dyDescent="0.2">
      <c r="A25" s="132">
        <f>A23+1</f>
        <v>10</v>
      </c>
      <c r="B25" s="135" t="s">
        <v>167</v>
      </c>
    </row>
    <row r="26" spans="1:2" x14ac:dyDescent="0.2">
      <c r="A26" s="132"/>
      <c r="B26" s="135"/>
    </row>
    <row r="27" spans="1:2" ht="38.25" x14ac:dyDescent="0.2">
      <c r="A27" s="132">
        <f>A25+1</f>
        <v>11</v>
      </c>
      <c r="B27" s="135" t="s">
        <v>168</v>
      </c>
    </row>
    <row r="28" spans="1:2" x14ac:dyDescent="0.2">
      <c r="A28" s="132"/>
      <c r="B28" s="135"/>
    </row>
    <row r="29" spans="1:2" ht="25.5" x14ac:dyDescent="0.2">
      <c r="A29" s="132">
        <f>A27+1</f>
        <v>12</v>
      </c>
      <c r="B29" s="133" t="s">
        <v>169</v>
      </c>
    </row>
    <row r="30" spans="1:2" x14ac:dyDescent="0.2">
      <c r="A30" s="132"/>
      <c r="B30" s="133"/>
    </row>
    <row r="31" spans="1:2" ht="25.5" x14ac:dyDescent="0.2">
      <c r="A31" s="132">
        <f>A29+1</f>
        <v>13</v>
      </c>
      <c r="B31" s="136" t="s">
        <v>170</v>
      </c>
    </row>
    <row r="32" spans="1:2" x14ac:dyDescent="0.2">
      <c r="A32" s="132"/>
      <c r="B32" s="136"/>
    </row>
    <row r="33" spans="1:2" ht="25.5" x14ac:dyDescent="0.2">
      <c r="A33" s="132">
        <f>A31+1</f>
        <v>14</v>
      </c>
      <c r="B33" s="136" t="s">
        <v>171</v>
      </c>
    </row>
    <row r="34" spans="1:2" x14ac:dyDescent="0.2">
      <c r="A34" s="132"/>
      <c r="B34" s="130"/>
    </row>
    <row r="35" spans="1:2" ht="25.5" x14ac:dyDescent="0.2">
      <c r="A35" s="132">
        <f>A33+1</f>
        <v>15</v>
      </c>
      <c r="B35" s="135" t="s">
        <v>252</v>
      </c>
    </row>
    <row r="36" spans="1:2" x14ac:dyDescent="0.2">
      <c r="A36" s="132"/>
      <c r="B36" s="130"/>
    </row>
    <row r="37" spans="1:2" x14ac:dyDescent="0.2">
      <c r="A37" s="132">
        <f>A35+1</f>
        <v>16</v>
      </c>
      <c r="B37" s="133" t="s">
        <v>215</v>
      </c>
    </row>
    <row r="38" spans="1:2" x14ac:dyDescent="0.2">
      <c r="A38" s="132"/>
    </row>
    <row r="39" spans="1:2" x14ac:dyDescent="0.2">
      <c r="A39" s="132">
        <v>17</v>
      </c>
      <c r="B39" s="138" t="s">
        <v>186</v>
      </c>
    </row>
    <row r="40" spans="1:2" x14ac:dyDescent="0.2">
      <c r="A40" s="132"/>
      <c r="B40" s="138"/>
    </row>
    <row r="41" spans="1:2" ht="15.75" x14ac:dyDescent="0.2">
      <c r="A41" s="1246" t="s">
        <v>41</v>
      </c>
      <c r="B41" s="1247" t="s">
        <v>172</v>
      </c>
    </row>
    <row r="42" spans="1:2" x14ac:dyDescent="0.2">
      <c r="A42" s="132"/>
      <c r="B42" s="130"/>
    </row>
    <row r="43" spans="1:2" x14ac:dyDescent="0.2">
      <c r="A43" s="132">
        <v>1</v>
      </c>
      <c r="B43" s="130" t="s">
        <v>173</v>
      </c>
    </row>
    <row r="44" spans="1:2" x14ac:dyDescent="0.2">
      <c r="A44" s="132"/>
      <c r="B44" s="130"/>
    </row>
    <row r="45" spans="1:2" ht="25.5" x14ac:dyDescent="0.2">
      <c r="A45" s="132">
        <f>A43+1</f>
        <v>2</v>
      </c>
      <c r="B45" s="134" t="s">
        <v>174</v>
      </c>
    </row>
    <row r="46" spans="1:2" x14ac:dyDescent="0.2">
      <c r="A46" s="132"/>
    </row>
    <row r="47" spans="1:2" x14ac:dyDescent="0.2">
      <c r="A47" s="132">
        <f>A45+1</f>
        <v>3</v>
      </c>
      <c r="B47" s="130" t="s">
        <v>175</v>
      </c>
    </row>
    <row r="48" spans="1:2" x14ac:dyDescent="0.2">
      <c r="A48" s="132"/>
    </row>
    <row r="49" spans="1:2" ht="25.5" x14ac:dyDescent="0.2">
      <c r="A49" s="132">
        <f>A47+1</f>
        <v>4</v>
      </c>
      <c r="B49" s="130" t="s">
        <v>176</v>
      </c>
    </row>
    <row r="50" spans="1:2" x14ac:dyDescent="0.2">
      <c r="A50" s="132"/>
    </row>
    <row r="51" spans="1:2" ht="25.5" x14ac:dyDescent="0.2">
      <c r="A51" s="132">
        <f>A49+1</f>
        <v>5</v>
      </c>
      <c r="B51" s="130" t="s">
        <v>177</v>
      </c>
    </row>
    <row r="52" spans="1:2" x14ac:dyDescent="0.2">
      <c r="A52" s="132"/>
      <c r="B52" s="130"/>
    </row>
    <row r="53" spans="1:2" ht="51" x14ac:dyDescent="0.2">
      <c r="A53" s="132">
        <f>A51+1</f>
        <v>6</v>
      </c>
      <c r="B53" s="136" t="s">
        <v>178</v>
      </c>
    </row>
    <row r="54" spans="1:2" x14ac:dyDescent="0.2">
      <c r="A54" s="132"/>
      <c r="B54" s="130"/>
    </row>
    <row r="55" spans="1:2" x14ac:dyDescent="0.2">
      <c r="A55" s="132">
        <f>A53+1</f>
        <v>7</v>
      </c>
      <c r="B55" s="130" t="s">
        <v>179</v>
      </c>
    </row>
    <row r="56" spans="1:2" x14ac:dyDescent="0.2">
      <c r="A56" s="132"/>
    </row>
    <row r="57" spans="1:2" ht="51" x14ac:dyDescent="0.2">
      <c r="A57" s="132">
        <f>A55+1</f>
        <v>8</v>
      </c>
      <c r="B57" s="136" t="s">
        <v>180</v>
      </c>
    </row>
    <row r="58" spans="1:2" x14ac:dyDescent="0.2">
      <c r="A58" s="132"/>
      <c r="B58" s="136"/>
    </row>
    <row r="59" spans="1:2" ht="38.25" x14ac:dyDescent="0.2">
      <c r="A59" s="132">
        <f>A57+1</f>
        <v>9</v>
      </c>
      <c r="B59" s="136" t="s">
        <v>181</v>
      </c>
    </row>
    <row r="60" spans="1:2" x14ac:dyDescent="0.2">
      <c r="A60" s="132"/>
      <c r="B60" s="136"/>
    </row>
    <row r="61" spans="1:2" ht="25.5" x14ac:dyDescent="0.2">
      <c r="A61" s="132">
        <f>A59+1</f>
        <v>10</v>
      </c>
      <c r="B61" s="130" t="s">
        <v>182</v>
      </c>
    </row>
    <row r="62" spans="1:2" x14ac:dyDescent="0.2">
      <c r="A62" s="137"/>
    </row>
    <row r="63" spans="1:2" ht="25.5" x14ac:dyDescent="0.2">
      <c r="A63" s="132">
        <f>A61+1</f>
        <v>11</v>
      </c>
      <c r="B63" s="133" t="s">
        <v>183</v>
      </c>
    </row>
    <row r="64" spans="1:2" x14ac:dyDescent="0.2">
      <c r="A64" s="137"/>
      <c r="B64" s="133"/>
    </row>
    <row r="65" spans="1:2" ht="38.25" x14ac:dyDescent="0.2">
      <c r="A65" s="132">
        <f>A63+1</f>
        <v>12</v>
      </c>
      <c r="B65" s="134" t="s">
        <v>184</v>
      </c>
    </row>
    <row r="67" spans="1:2" ht="15.75" x14ac:dyDescent="0.2">
      <c r="A67" s="1246" t="s">
        <v>43</v>
      </c>
      <c r="B67" s="1247" t="s">
        <v>477</v>
      </c>
    </row>
    <row r="68" spans="1:2" x14ac:dyDescent="0.2">
      <c r="A68" s="1248"/>
      <c r="B68" s="1249"/>
    </row>
    <row r="69" spans="1:2" ht="45" x14ac:dyDescent="0.2">
      <c r="A69" s="1248"/>
      <c r="B69" s="1250" t="s">
        <v>478</v>
      </c>
    </row>
    <row r="70" spans="1:2" x14ac:dyDescent="0.2">
      <c r="A70" s="1248"/>
      <c r="B70" s="1249"/>
    </row>
    <row r="71" spans="1:2" x14ac:dyDescent="0.2">
      <c r="A71" s="1248" t="s">
        <v>390</v>
      </c>
      <c r="B71" s="1249" t="s">
        <v>479</v>
      </c>
    </row>
    <row r="72" spans="1:2" x14ac:dyDescent="0.2">
      <c r="A72" s="1248"/>
      <c r="B72" s="1249"/>
    </row>
    <row r="73" spans="1:2" x14ac:dyDescent="0.2">
      <c r="A73" s="1248" t="s">
        <v>391</v>
      </c>
      <c r="B73" s="1249" t="s">
        <v>480</v>
      </c>
    </row>
    <row r="74" spans="1:2" x14ac:dyDescent="0.2">
      <c r="A74" s="1248"/>
      <c r="B74" s="1249"/>
    </row>
    <row r="75" spans="1:2" ht="30" x14ac:dyDescent="0.2">
      <c r="A75" s="1248" t="s">
        <v>392</v>
      </c>
      <c r="B75" s="1249" t="s">
        <v>481</v>
      </c>
    </row>
    <row r="76" spans="1:2" x14ac:dyDescent="0.2">
      <c r="A76" s="1248"/>
      <c r="B76" s="1249"/>
    </row>
    <row r="77" spans="1:2" x14ac:dyDescent="0.2">
      <c r="A77" s="1248" t="s">
        <v>393</v>
      </c>
      <c r="B77" s="1251" t="s">
        <v>482</v>
      </c>
    </row>
    <row r="78" spans="1:2" x14ac:dyDescent="0.2">
      <c r="A78" s="1248"/>
      <c r="B78" s="1249"/>
    </row>
    <row r="79" spans="1:2" ht="30" x14ac:dyDescent="0.2">
      <c r="A79" s="1248" t="s">
        <v>483</v>
      </c>
      <c r="B79" s="1249" t="s">
        <v>484</v>
      </c>
    </row>
    <row r="80" spans="1:2" x14ac:dyDescent="0.2">
      <c r="A80" s="1248"/>
      <c r="B80" s="1249"/>
    </row>
    <row r="81" spans="1:2" ht="30" x14ac:dyDescent="0.2">
      <c r="A81" s="1248" t="s">
        <v>485</v>
      </c>
      <c r="B81" s="1251" t="s">
        <v>486</v>
      </c>
    </row>
    <row r="82" spans="1:2" x14ac:dyDescent="0.2">
      <c r="A82" s="1248"/>
      <c r="B82" s="1249"/>
    </row>
    <row r="83" spans="1:2" ht="30" x14ac:dyDescent="0.2">
      <c r="A83" s="1248" t="s">
        <v>487</v>
      </c>
      <c r="B83" s="1249" t="s">
        <v>488</v>
      </c>
    </row>
    <row r="84" spans="1:2" x14ac:dyDescent="0.2">
      <c r="A84" s="1248"/>
      <c r="B84" s="1249"/>
    </row>
    <row r="85" spans="1:2" x14ac:dyDescent="0.2">
      <c r="A85" s="1248"/>
      <c r="B85" s="1249"/>
    </row>
    <row r="86" spans="1:2" x14ac:dyDescent="0.2">
      <c r="A86" s="1248">
        <f>A65+1</f>
        <v>13</v>
      </c>
      <c r="B86" s="1249" t="s">
        <v>25</v>
      </c>
    </row>
    <row r="87" spans="1:2" ht="25.5" x14ac:dyDescent="0.2">
      <c r="A87" s="1248"/>
      <c r="B87" s="1252" t="s">
        <v>489</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69"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0"/>
  <sheetViews>
    <sheetView zoomScaleNormal="100" zoomScaleSheetLayoutView="90" workbookViewId="0"/>
  </sheetViews>
  <sheetFormatPr defaultRowHeight="15" x14ac:dyDescent="0.2"/>
  <cols>
    <col min="1" max="1" width="12" customWidth="1"/>
    <col min="2" max="2" width="26.21875" customWidth="1"/>
    <col min="3" max="4" width="10.77734375" customWidth="1"/>
    <col min="5" max="5" width="9.33203125" customWidth="1"/>
    <col min="6" max="6" width="11" customWidth="1"/>
    <col min="8" max="8" width="10.88671875" customWidth="1"/>
  </cols>
  <sheetData>
    <row r="1" spans="1:8" ht="18.75" thickTop="1" x14ac:dyDescent="0.2">
      <c r="A1" s="958" t="s">
        <v>77</v>
      </c>
      <c r="B1" s="276"/>
      <c r="C1" s="276"/>
      <c r="D1" s="276"/>
      <c r="E1" s="276"/>
      <c r="F1" s="276"/>
      <c r="G1" s="276"/>
      <c r="H1" s="277"/>
    </row>
    <row r="2" spans="1:8" ht="15.75" x14ac:dyDescent="0.2">
      <c r="A2" s="278" t="s">
        <v>248</v>
      </c>
      <c r="B2" s="140"/>
      <c r="C2" s="140"/>
      <c r="D2" s="140"/>
      <c r="E2" s="408" t="s">
        <v>271</v>
      </c>
      <c r="F2" s="140"/>
      <c r="G2" s="140"/>
      <c r="H2" s="142"/>
    </row>
    <row r="3" spans="1:8" ht="16.5" thickBot="1" x14ac:dyDescent="0.25">
      <c r="A3" s="840" t="s">
        <v>35</v>
      </c>
      <c r="B3" s="841"/>
      <c r="C3" s="1243">
        <f>'Input Data'!$D$20</f>
        <v>0</v>
      </c>
      <c r="D3" s="316" t="s">
        <v>203</v>
      </c>
      <c r="E3" s="1242">
        <f>'Input Data'!$D$6</f>
        <v>0</v>
      </c>
      <c r="F3" s="156"/>
      <c r="G3" s="156"/>
      <c r="H3" s="268"/>
    </row>
    <row r="4" spans="1:8" ht="15.75" thickTop="1" x14ac:dyDescent="0.2">
      <c r="A4" s="304"/>
      <c r="B4" s="305"/>
      <c r="C4" s="317"/>
      <c r="D4" s="317"/>
      <c r="E4" s="317"/>
      <c r="F4" s="140"/>
      <c r="G4" s="140"/>
      <c r="H4" s="142"/>
    </row>
    <row r="5" spans="1:8" x14ac:dyDescent="0.2">
      <c r="A5" s="318" t="s">
        <v>78</v>
      </c>
      <c r="B5" s="282"/>
      <c r="C5" s="282"/>
      <c r="D5" s="282"/>
      <c r="E5" s="282"/>
      <c r="F5" s="282"/>
      <c r="G5" s="282"/>
      <c r="H5" s="283"/>
    </row>
    <row r="6" spans="1:8" ht="30" x14ac:dyDescent="0.2">
      <c r="A6" s="284" t="s">
        <v>79</v>
      </c>
      <c r="B6" s="288" t="s">
        <v>45</v>
      </c>
      <c r="C6" s="285" t="s">
        <v>28</v>
      </c>
      <c r="D6" s="287"/>
      <c r="E6" s="288" t="s">
        <v>136</v>
      </c>
      <c r="F6" s="288" t="s">
        <v>80</v>
      </c>
      <c r="G6" s="288" t="s">
        <v>5</v>
      </c>
      <c r="H6" s="319" t="s">
        <v>8</v>
      </c>
    </row>
    <row r="7" spans="1:8" x14ac:dyDescent="0.2">
      <c r="A7" s="320"/>
      <c r="B7" s="321"/>
      <c r="C7" s="322"/>
      <c r="D7" s="323"/>
      <c r="E7" s="321"/>
      <c r="F7" s="321"/>
      <c r="G7" s="324"/>
      <c r="H7" s="325">
        <f t="shared" ref="H7:H16" si="0">F7*G7</f>
        <v>0</v>
      </c>
    </row>
    <row r="8" spans="1:8" x14ac:dyDescent="0.2">
      <c r="A8" s="293"/>
      <c r="B8" s="297"/>
      <c r="C8" s="294"/>
      <c r="D8" s="296"/>
      <c r="E8" s="297"/>
      <c r="F8" s="297"/>
      <c r="G8" s="326"/>
      <c r="H8" s="327">
        <f t="shared" si="0"/>
        <v>0</v>
      </c>
    </row>
    <row r="9" spans="1:8" x14ac:dyDescent="0.2">
      <c r="A9" s="293"/>
      <c r="B9" s="297"/>
      <c r="C9" s="294"/>
      <c r="D9" s="296"/>
      <c r="E9" s="297"/>
      <c r="F9" s="297"/>
      <c r="G9" s="326"/>
      <c r="H9" s="327">
        <f t="shared" si="0"/>
        <v>0</v>
      </c>
    </row>
    <row r="10" spans="1:8" x14ac:dyDescent="0.2">
      <c r="A10" s="293"/>
      <c r="B10" s="297"/>
      <c r="C10" s="294"/>
      <c r="D10" s="296"/>
      <c r="E10" s="297"/>
      <c r="F10" s="297"/>
      <c r="G10" s="326"/>
      <c r="H10" s="327">
        <f t="shared" si="0"/>
        <v>0</v>
      </c>
    </row>
    <row r="11" spans="1:8" x14ac:dyDescent="0.2">
      <c r="A11" s="293"/>
      <c r="B11" s="297"/>
      <c r="C11" s="294"/>
      <c r="D11" s="296"/>
      <c r="E11" s="297"/>
      <c r="F11" s="297"/>
      <c r="G11" s="326"/>
      <c r="H11" s="327">
        <f t="shared" si="0"/>
        <v>0</v>
      </c>
    </row>
    <row r="12" spans="1:8" x14ac:dyDescent="0.2">
      <c r="A12" s="293"/>
      <c r="B12" s="297"/>
      <c r="C12" s="294"/>
      <c r="D12" s="296"/>
      <c r="E12" s="297"/>
      <c r="F12" s="297"/>
      <c r="G12" s="326"/>
      <c r="H12" s="327">
        <f t="shared" si="0"/>
        <v>0</v>
      </c>
    </row>
    <row r="13" spans="1:8" x14ac:dyDescent="0.2">
      <c r="A13" s="293"/>
      <c r="B13" s="297"/>
      <c r="C13" s="294"/>
      <c r="D13" s="296"/>
      <c r="E13" s="297"/>
      <c r="F13" s="297"/>
      <c r="G13" s="326"/>
      <c r="H13" s="327">
        <f t="shared" si="0"/>
        <v>0</v>
      </c>
    </row>
    <row r="14" spans="1:8" x14ac:dyDescent="0.2">
      <c r="A14" s="293"/>
      <c r="B14" s="297"/>
      <c r="C14" s="294"/>
      <c r="D14" s="296"/>
      <c r="E14" s="297"/>
      <c r="F14" s="297"/>
      <c r="G14" s="326"/>
      <c r="H14" s="327">
        <f t="shared" si="0"/>
        <v>0</v>
      </c>
    </row>
    <row r="15" spans="1:8" x14ac:dyDescent="0.2">
      <c r="A15" s="293"/>
      <c r="B15" s="297"/>
      <c r="C15" s="294"/>
      <c r="D15" s="296"/>
      <c r="E15" s="297"/>
      <c r="F15" s="297"/>
      <c r="G15" s="326"/>
      <c r="H15" s="327">
        <f t="shared" si="0"/>
        <v>0</v>
      </c>
    </row>
    <row r="16" spans="1:8" ht="15.75" thickBot="1" x14ac:dyDescent="0.25">
      <c r="A16" s="328"/>
      <c r="B16" s="329"/>
      <c r="C16" s="330"/>
      <c r="D16" s="331"/>
      <c r="E16" s="329"/>
      <c r="F16" s="329"/>
      <c r="G16" s="332"/>
      <c r="H16" s="333">
        <f t="shared" si="0"/>
        <v>0</v>
      </c>
    </row>
    <row r="17" spans="1:8" x14ac:dyDescent="0.2">
      <c r="A17" s="444"/>
      <c r="B17" s="445"/>
      <c r="C17" s="445"/>
      <c r="D17" s="445"/>
      <c r="E17" s="445"/>
      <c r="F17" s="445"/>
      <c r="G17" s="446" t="s">
        <v>81</v>
      </c>
      <c r="H17" s="443">
        <f>SUM(H7:H16)</f>
        <v>0</v>
      </c>
    </row>
    <row r="18" spans="1:8" x14ac:dyDescent="0.2">
      <c r="A18" s="139"/>
      <c r="B18" s="140"/>
      <c r="C18" s="140"/>
      <c r="D18" s="140"/>
      <c r="E18" s="140"/>
      <c r="F18" s="140"/>
      <c r="G18" s="140"/>
      <c r="H18" s="302"/>
    </row>
    <row r="19" spans="1:8" x14ac:dyDescent="0.2">
      <c r="A19" s="318" t="s">
        <v>82</v>
      </c>
      <c r="B19" s="215"/>
      <c r="C19" s="215"/>
      <c r="D19" s="215"/>
      <c r="E19" s="215"/>
      <c r="F19" s="215"/>
      <c r="G19" s="215"/>
      <c r="H19" s="334"/>
    </row>
    <row r="20" spans="1:8" ht="45" x14ac:dyDescent="0.2">
      <c r="A20" s="284" t="s">
        <v>4</v>
      </c>
      <c r="B20" s="285" t="s">
        <v>45</v>
      </c>
      <c r="C20" s="286"/>
      <c r="D20" s="285" t="s">
        <v>28</v>
      </c>
      <c r="E20" s="287"/>
      <c r="F20" s="288" t="s">
        <v>83</v>
      </c>
      <c r="G20" s="288" t="s">
        <v>84</v>
      </c>
      <c r="H20" s="289" t="s">
        <v>8</v>
      </c>
    </row>
    <row r="21" spans="1:8" x14ac:dyDescent="0.2">
      <c r="A21" s="320"/>
      <c r="B21" s="322"/>
      <c r="C21" s="335"/>
      <c r="D21" s="322"/>
      <c r="E21" s="323"/>
      <c r="F21" s="336"/>
      <c r="G21" s="337"/>
      <c r="H21" s="325">
        <f t="shared" ref="H21:H30" si="1">F21*G21</f>
        <v>0</v>
      </c>
    </row>
    <row r="22" spans="1:8" x14ac:dyDescent="0.2">
      <c r="A22" s="293"/>
      <c r="B22" s="294"/>
      <c r="C22" s="295"/>
      <c r="D22" s="294"/>
      <c r="E22" s="296"/>
      <c r="F22" s="297"/>
      <c r="G22" s="338"/>
      <c r="H22" s="327">
        <f t="shared" si="1"/>
        <v>0</v>
      </c>
    </row>
    <row r="23" spans="1:8" x14ac:dyDescent="0.2">
      <c r="A23" s="293"/>
      <c r="B23" s="294"/>
      <c r="C23" s="295"/>
      <c r="D23" s="294"/>
      <c r="E23" s="296"/>
      <c r="F23" s="297"/>
      <c r="G23" s="338"/>
      <c r="H23" s="327">
        <f t="shared" si="1"/>
        <v>0</v>
      </c>
    </row>
    <row r="24" spans="1:8" x14ac:dyDescent="0.2">
      <c r="A24" s="293"/>
      <c r="B24" s="294"/>
      <c r="C24" s="295"/>
      <c r="D24" s="294"/>
      <c r="E24" s="296"/>
      <c r="F24" s="297"/>
      <c r="G24" s="338"/>
      <c r="H24" s="327">
        <f t="shared" si="1"/>
        <v>0</v>
      </c>
    </row>
    <row r="25" spans="1:8" x14ac:dyDescent="0.2">
      <c r="A25" s="293"/>
      <c r="B25" s="294"/>
      <c r="C25" s="295"/>
      <c r="D25" s="294"/>
      <c r="E25" s="296"/>
      <c r="F25" s="297"/>
      <c r="G25" s="338"/>
      <c r="H25" s="327">
        <f t="shared" si="1"/>
        <v>0</v>
      </c>
    </row>
    <row r="26" spans="1:8" x14ac:dyDescent="0.2">
      <c r="A26" s="293"/>
      <c r="B26" s="294"/>
      <c r="C26" s="295"/>
      <c r="D26" s="294"/>
      <c r="E26" s="296"/>
      <c r="F26" s="297"/>
      <c r="G26" s="338"/>
      <c r="H26" s="327">
        <f t="shared" si="1"/>
        <v>0</v>
      </c>
    </row>
    <row r="27" spans="1:8" x14ac:dyDescent="0.2">
      <c r="A27" s="293"/>
      <c r="B27" s="294"/>
      <c r="C27" s="295"/>
      <c r="D27" s="294"/>
      <c r="E27" s="296"/>
      <c r="F27" s="297"/>
      <c r="G27" s="338"/>
      <c r="H27" s="327">
        <f t="shared" si="1"/>
        <v>0</v>
      </c>
    </row>
    <row r="28" spans="1:8" x14ac:dyDescent="0.2">
      <c r="A28" s="293"/>
      <c r="B28" s="294"/>
      <c r="C28" s="295"/>
      <c r="D28" s="294"/>
      <c r="E28" s="296"/>
      <c r="F28" s="297"/>
      <c r="G28" s="338"/>
      <c r="H28" s="327">
        <f t="shared" si="1"/>
        <v>0</v>
      </c>
    </row>
    <row r="29" spans="1:8" x14ac:dyDescent="0.2">
      <c r="A29" s="293"/>
      <c r="B29" s="294"/>
      <c r="C29" s="295"/>
      <c r="D29" s="294"/>
      <c r="E29" s="296"/>
      <c r="F29" s="297"/>
      <c r="G29" s="338"/>
      <c r="H29" s="327">
        <f t="shared" si="1"/>
        <v>0</v>
      </c>
    </row>
    <row r="30" spans="1:8" ht="15.75" thickBot="1" x14ac:dyDescent="0.25">
      <c r="A30" s="328"/>
      <c r="B30" s="330"/>
      <c r="C30" s="339"/>
      <c r="D30" s="330"/>
      <c r="E30" s="331"/>
      <c r="F30" s="329"/>
      <c r="G30" s="340"/>
      <c r="H30" s="333">
        <f t="shared" si="1"/>
        <v>0</v>
      </c>
    </row>
    <row r="31" spans="1:8" x14ac:dyDescent="0.2">
      <c r="A31" s="444"/>
      <c r="B31" s="445"/>
      <c r="C31" s="445"/>
      <c r="D31" s="445"/>
      <c r="E31" s="445"/>
      <c r="F31" s="445"/>
      <c r="G31" s="446" t="s">
        <v>85</v>
      </c>
      <c r="H31" s="443">
        <f>SUM(H21:H30)</f>
        <v>0</v>
      </c>
    </row>
    <row r="32" spans="1:8" x14ac:dyDescent="0.2">
      <c r="A32" s="311"/>
      <c r="B32" s="226"/>
      <c r="C32" s="226"/>
      <c r="D32" s="226"/>
      <c r="E32" s="226"/>
      <c r="F32" s="226"/>
      <c r="G32" s="226"/>
      <c r="H32" s="341"/>
    </row>
    <row r="33" spans="1:8" x14ac:dyDescent="0.2">
      <c r="A33" s="318" t="s">
        <v>86</v>
      </c>
      <c r="B33" s="282"/>
      <c r="C33" s="282"/>
      <c r="D33" s="282"/>
      <c r="E33" s="282"/>
      <c r="F33" s="282"/>
      <c r="G33" s="282"/>
      <c r="H33" s="303"/>
    </row>
    <row r="34" spans="1:8" ht="45" x14ac:dyDescent="0.2">
      <c r="A34" s="284" t="s">
        <v>4</v>
      </c>
      <c r="B34" s="342" t="s">
        <v>45</v>
      </c>
      <c r="C34" s="287"/>
      <c r="D34" s="288" t="s">
        <v>87</v>
      </c>
      <c r="E34" s="288" t="s">
        <v>88</v>
      </c>
      <c r="F34" s="288" t="s">
        <v>89</v>
      </c>
      <c r="G34" s="288" t="s">
        <v>90</v>
      </c>
      <c r="H34" s="289" t="s">
        <v>8</v>
      </c>
    </row>
    <row r="35" spans="1:8" x14ac:dyDescent="0.2">
      <c r="A35" s="343"/>
      <c r="B35" s="344"/>
      <c r="C35" s="345"/>
      <c r="D35" s="501"/>
      <c r="E35" s="501"/>
      <c r="F35" s="346"/>
      <c r="G35" s="347"/>
      <c r="H35" s="348">
        <f>G35*E35</f>
        <v>0</v>
      </c>
    </row>
    <row r="36" spans="1:8" x14ac:dyDescent="0.2">
      <c r="A36" s="293"/>
      <c r="B36" s="294"/>
      <c r="C36" s="296"/>
      <c r="D36" s="499"/>
      <c r="E36" s="499"/>
      <c r="F36" s="297"/>
      <c r="G36" s="349"/>
      <c r="H36" s="350">
        <f t="shared" ref="H36:H41" si="2">G36*E36</f>
        <v>0</v>
      </c>
    </row>
    <row r="37" spans="1:8" x14ac:dyDescent="0.2">
      <c r="A37" s="293"/>
      <c r="B37" s="294"/>
      <c r="C37" s="296"/>
      <c r="D37" s="499"/>
      <c r="E37" s="499"/>
      <c r="F37" s="297"/>
      <c r="G37" s="349"/>
      <c r="H37" s="350">
        <f t="shared" si="2"/>
        <v>0</v>
      </c>
    </row>
    <row r="38" spans="1:8" x14ac:dyDescent="0.2">
      <c r="A38" s="293"/>
      <c r="B38" s="294"/>
      <c r="C38" s="296"/>
      <c r="D38" s="499"/>
      <c r="E38" s="499"/>
      <c r="F38" s="297"/>
      <c r="G38" s="349"/>
      <c r="H38" s="350">
        <f t="shared" si="2"/>
        <v>0</v>
      </c>
    </row>
    <row r="39" spans="1:8" x14ac:dyDescent="0.2">
      <c r="A39" s="293"/>
      <c r="B39" s="294"/>
      <c r="C39" s="296"/>
      <c r="D39" s="499"/>
      <c r="E39" s="499"/>
      <c r="F39" s="297"/>
      <c r="G39" s="349"/>
      <c r="H39" s="350">
        <f t="shared" si="2"/>
        <v>0</v>
      </c>
    </row>
    <row r="40" spans="1:8" x14ac:dyDescent="0.2">
      <c r="A40" s="293"/>
      <c r="B40" s="294"/>
      <c r="C40" s="296"/>
      <c r="D40" s="499"/>
      <c r="E40" s="499"/>
      <c r="F40" s="297"/>
      <c r="G40" s="349"/>
      <c r="H40" s="350">
        <f t="shared" si="2"/>
        <v>0</v>
      </c>
    </row>
    <row r="41" spans="1:8" x14ac:dyDescent="0.2">
      <c r="A41" s="293"/>
      <c r="B41" s="294"/>
      <c r="C41" s="296"/>
      <c r="D41" s="499"/>
      <c r="E41" s="499"/>
      <c r="F41" s="297"/>
      <c r="G41" s="349"/>
      <c r="H41" s="350">
        <f t="shared" si="2"/>
        <v>0</v>
      </c>
    </row>
    <row r="42" spans="1:8" x14ac:dyDescent="0.2">
      <c r="A42" s="293"/>
      <c r="B42" s="294"/>
      <c r="C42" s="296"/>
      <c r="D42" s="499"/>
      <c r="E42" s="499"/>
      <c r="F42" s="297"/>
      <c r="G42" s="349"/>
      <c r="H42" s="350">
        <f>G42*E42</f>
        <v>0</v>
      </c>
    </row>
    <row r="43" spans="1:8" x14ac:dyDescent="0.2">
      <c r="A43" s="293"/>
      <c r="B43" s="294"/>
      <c r="C43" s="296"/>
      <c r="D43" s="499"/>
      <c r="E43" s="499"/>
      <c r="F43" s="297"/>
      <c r="G43" s="349"/>
      <c r="H43" s="350">
        <f>G43*E43</f>
        <v>0</v>
      </c>
    </row>
    <row r="44" spans="1:8" ht="15.75" thickBot="1" x14ac:dyDescent="0.25">
      <c r="A44" s="472"/>
      <c r="B44" s="473"/>
      <c r="C44" s="474"/>
      <c r="D44" s="502"/>
      <c r="E44" s="502"/>
      <c r="F44" s="475"/>
      <c r="G44" s="476"/>
      <c r="H44" s="351">
        <f>G44*E44</f>
        <v>0</v>
      </c>
    </row>
    <row r="45" spans="1:8" x14ac:dyDescent="0.2">
      <c r="A45" s="444"/>
      <c r="B45" s="445"/>
      <c r="C45" s="445"/>
      <c r="D45" s="445"/>
      <c r="E45" s="445"/>
      <c r="F45" s="445"/>
      <c r="G45" s="446" t="s">
        <v>259</v>
      </c>
      <c r="H45" s="471">
        <f>SUM(H35:H44)</f>
        <v>0</v>
      </c>
    </row>
    <row r="46" spans="1:8" x14ac:dyDescent="0.2">
      <c r="A46" s="139"/>
      <c r="B46" s="140"/>
      <c r="C46" s="140"/>
      <c r="D46" s="140"/>
      <c r="E46" s="140"/>
      <c r="F46" s="140"/>
      <c r="G46" s="140"/>
      <c r="H46" s="302"/>
    </row>
    <row r="47" spans="1:8" x14ac:dyDescent="0.2">
      <c r="A47" s="318" t="s">
        <v>91</v>
      </c>
      <c r="B47" s="282"/>
      <c r="C47" s="282"/>
      <c r="D47" s="282"/>
      <c r="E47" s="282"/>
      <c r="F47" s="282"/>
      <c r="G47" s="282"/>
      <c r="H47" s="303"/>
    </row>
    <row r="48" spans="1:8" ht="45" x14ac:dyDescent="0.2">
      <c r="A48" s="352" t="s">
        <v>4</v>
      </c>
      <c r="B48" s="342" t="s">
        <v>38</v>
      </c>
      <c r="C48" s="353"/>
      <c r="D48" s="288" t="s">
        <v>92</v>
      </c>
      <c r="E48" s="288" t="s">
        <v>93</v>
      </c>
      <c r="F48" s="288" t="s">
        <v>94</v>
      </c>
      <c r="G48" s="288" t="s">
        <v>95</v>
      </c>
      <c r="H48" s="289" t="s">
        <v>48</v>
      </c>
    </row>
    <row r="49" spans="1:8" x14ac:dyDescent="0.2">
      <c r="A49" s="320"/>
      <c r="B49" s="322"/>
      <c r="C49" s="354"/>
      <c r="D49" s="321"/>
      <c r="E49" s="321"/>
      <c r="F49" s="321"/>
      <c r="G49" s="336"/>
      <c r="H49" s="355">
        <f>G49*F49</f>
        <v>0</v>
      </c>
    </row>
    <row r="50" spans="1:8" x14ac:dyDescent="0.2">
      <c r="A50" s="293"/>
      <c r="B50" s="294"/>
      <c r="C50" s="356"/>
      <c r="D50" s="294"/>
      <c r="E50" s="297"/>
      <c r="F50" s="297"/>
      <c r="G50" s="349"/>
      <c r="H50" s="350"/>
    </row>
    <row r="51" spans="1:8" x14ac:dyDescent="0.2">
      <c r="A51" s="293"/>
      <c r="B51" s="294"/>
      <c r="C51" s="356"/>
      <c r="D51" s="294"/>
      <c r="E51" s="297"/>
      <c r="F51" s="297"/>
      <c r="G51" s="349"/>
      <c r="H51" s="350"/>
    </row>
    <row r="52" spans="1:8" x14ac:dyDescent="0.2">
      <c r="A52" s="293"/>
      <c r="B52" s="294"/>
      <c r="C52" s="356"/>
      <c r="D52" s="294"/>
      <c r="E52" s="297"/>
      <c r="F52" s="297"/>
      <c r="G52" s="349"/>
      <c r="H52" s="350"/>
    </row>
    <row r="53" spans="1:8" x14ac:dyDescent="0.2">
      <c r="A53" s="293"/>
      <c r="B53" s="294"/>
      <c r="C53" s="356"/>
      <c r="D53" s="294"/>
      <c r="E53" s="297"/>
      <c r="F53" s="297"/>
      <c r="G53" s="349"/>
      <c r="H53" s="350"/>
    </row>
    <row r="54" spans="1:8" x14ac:dyDescent="0.2">
      <c r="A54" s="293"/>
      <c r="B54" s="294"/>
      <c r="C54" s="356"/>
      <c r="D54" s="294"/>
      <c r="E54" s="297"/>
      <c r="F54" s="297"/>
      <c r="G54" s="349"/>
      <c r="H54" s="350"/>
    </row>
    <row r="55" spans="1:8" ht="15.75" thickBot="1" x14ac:dyDescent="0.25">
      <c r="A55" s="477"/>
      <c r="B55" s="344"/>
      <c r="C55" s="478"/>
      <c r="D55" s="344"/>
      <c r="E55" s="475"/>
      <c r="F55" s="346"/>
      <c r="G55" s="347"/>
      <c r="H55" s="312"/>
    </row>
    <row r="56" spans="1:8" x14ac:dyDescent="0.2">
      <c r="A56" s="444"/>
      <c r="B56" s="445"/>
      <c r="C56" s="445"/>
      <c r="D56" s="445"/>
      <c r="E56" s="479"/>
      <c r="F56" s="445"/>
      <c r="G56" s="446" t="s">
        <v>96</v>
      </c>
      <c r="H56" s="443">
        <f>SUM(H49:H55)</f>
        <v>0</v>
      </c>
    </row>
    <row r="57" spans="1:8" ht="15.75" thickBot="1" x14ac:dyDescent="0.25">
      <c r="A57" s="311"/>
      <c r="B57" s="226"/>
      <c r="C57" s="226"/>
      <c r="D57" s="226"/>
      <c r="E57" s="406"/>
      <c r="F57" s="226"/>
      <c r="G57" s="226"/>
      <c r="H57" s="367"/>
    </row>
    <row r="58" spans="1:8" ht="15.75" thickBot="1" x14ac:dyDescent="0.25">
      <c r="A58" s="480"/>
      <c r="B58" s="481"/>
      <c r="C58" s="481"/>
      <c r="D58" s="481"/>
      <c r="E58" s="481"/>
      <c r="F58" s="481"/>
      <c r="G58" s="482" t="s">
        <v>272</v>
      </c>
      <c r="H58" s="470">
        <f>H17+IF(AND(H31&gt;0,H17&gt;0),0,H31)+H45+H56</f>
        <v>0</v>
      </c>
    </row>
    <row r="59" spans="1:8" ht="16.5" thickTop="1" thickBot="1" x14ac:dyDescent="0.25">
      <c r="A59" s="357" t="str">
        <f>IF(AND(H31&gt;0,H17&gt;0),"You cannot claim for both Part Time and Full Time supervision","")</f>
        <v/>
      </c>
      <c r="B59" s="358"/>
      <c r="C59" s="358"/>
      <c r="D59" s="358"/>
      <c r="E59" s="358"/>
      <c r="F59" s="358"/>
      <c r="G59" s="407" t="s">
        <v>253</v>
      </c>
      <c r="H59" s="483">
        <f>H58/1.14</f>
        <v>0</v>
      </c>
    </row>
    <row r="60"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69" type="noConversion"/>
  <printOptions horizontalCentered="1"/>
  <pageMargins left="0.74803149606299213" right="0.74803149606299213" top="0.78740157480314965" bottom="0.78740157480314965" header="0.51181102362204722" footer="0.51181102362204722"/>
  <pageSetup paperSize="9" scale="72"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100" zoomScaleSheetLayoutView="90" workbookViewId="0">
      <selection activeCell="E3" sqref="E3"/>
    </sheetView>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958" t="s">
        <v>99</v>
      </c>
      <c r="B1" s="276"/>
      <c r="C1" s="276"/>
      <c r="D1" s="276"/>
      <c r="E1" s="276"/>
      <c r="F1" s="276"/>
      <c r="G1" s="276"/>
      <c r="H1" s="276"/>
      <c r="I1" s="277"/>
    </row>
    <row r="2" spans="1:9" ht="15.75" x14ac:dyDescent="0.2">
      <c r="A2" s="278" t="s">
        <v>248</v>
      </c>
      <c r="B2" s="140"/>
      <c r="C2" s="140"/>
      <c r="D2" s="140"/>
      <c r="E2" s="140"/>
      <c r="F2" s="140"/>
      <c r="G2" s="140"/>
      <c r="H2" s="140"/>
      <c r="I2" s="142"/>
    </row>
    <row r="3" spans="1:9" ht="15.75" x14ac:dyDescent="0.2">
      <c r="A3" s="842" t="s">
        <v>35</v>
      </c>
      <c r="B3" s="843"/>
      <c r="C3" s="280">
        <f>'Input Data'!D20</f>
        <v>0</v>
      </c>
      <c r="D3" s="217" t="s">
        <v>203</v>
      </c>
      <c r="E3" s="1242">
        <f>'Input Data'!$D$6</f>
        <v>0</v>
      </c>
      <c r="F3" s="140"/>
      <c r="G3" s="140"/>
      <c r="H3" s="140"/>
      <c r="I3" s="142"/>
    </row>
    <row r="4" spans="1:9" ht="15.75" thickBot="1" x14ac:dyDescent="0.25">
      <c r="A4" s="267"/>
      <c r="B4" s="156"/>
      <c r="C4" s="156"/>
      <c r="D4" s="156"/>
      <c r="E4" s="156"/>
      <c r="F4" s="156"/>
      <c r="G4" s="156"/>
      <c r="H4" s="156"/>
      <c r="I4" s="268"/>
    </row>
    <row r="5" spans="1:9" ht="15.75" thickTop="1" x14ac:dyDescent="0.2">
      <c r="A5" s="139"/>
      <c r="B5" s="140"/>
      <c r="C5" s="140"/>
      <c r="D5" s="140"/>
      <c r="E5" s="140"/>
      <c r="F5" s="140"/>
      <c r="G5" s="140"/>
      <c r="H5" s="140"/>
      <c r="I5" s="142"/>
    </row>
    <row r="6" spans="1:9" x14ac:dyDescent="0.2">
      <c r="A6" s="281" t="s">
        <v>100</v>
      </c>
      <c r="B6" s="282"/>
      <c r="C6" s="282"/>
      <c r="D6" s="282"/>
      <c r="E6" s="282"/>
      <c r="F6" s="282"/>
      <c r="G6" s="282"/>
      <c r="H6" s="282"/>
      <c r="I6" s="283"/>
    </row>
    <row r="7" spans="1:9" ht="30" x14ac:dyDescent="0.2">
      <c r="A7" s="284" t="s">
        <v>4</v>
      </c>
      <c r="B7" s="844" t="s">
        <v>101</v>
      </c>
      <c r="C7" s="845"/>
      <c r="D7" s="846"/>
      <c r="E7" s="288" t="s">
        <v>102</v>
      </c>
      <c r="F7" s="844" t="s">
        <v>38</v>
      </c>
      <c r="G7" s="845"/>
      <c r="H7" s="846"/>
      <c r="I7" s="289" t="s">
        <v>48</v>
      </c>
    </row>
    <row r="8" spans="1:9" x14ac:dyDescent="0.2">
      <c r="A8" s="290"/>
      <c r="B8" s="827"/>
      <c r="C8" s="815"/>
      <c r="D8" s="816"/>
      <c r="E8" s="291"/>
      <c r="F8" s="827"/>
      <c r="G8" s="815"/>
      <c r="H8" s="816"/>
      <c r="I8" s="292"/>
    </row>
    <row r="9" spans="1:9" x14ac:dyDescent="0.2">
      <c r="A9" s="293"/>
      <c r="B9" s="828"/>
      <c r="C9" s="818"/>
      <c r="D9" s="819"/>
      <c r="E9" s="297"/>
      <c r="F9" s="828"/>
      <c r="G9" s="818"/>
      <c r="H9" s="819"/>
      <c r="I9" s="298"/>
    </row>
    <row r="10" spans="1:9" x14ac:dyDescent="0.2">
      <c r="A10" s="293"/>
      <c r="B10" s="828"/>
      <c r="C10" s="818"/>
      <c r="D10" s="819"/>
      <c r="E10" s="297"/>
      <c r="F10" s="828"/>
      <c r="G10" s="818"/>
      <c r="H10" s="819"/>
      <c r="I10" s="298"/>
    </row>
    <row r="11" spans="1:9" x14ac:dyDescent="0.2">
      <c r="A11" s="293"/>
      <c r="B11" s="828"/>
      <c r="C11" s="818"/>
      <c r="D11" s="819"/>
      <c r="E11" s="297"/>
      <c r="F11" s="828"/>
      <c r="G11" s="818"/>
      <c r="H11" s="819"/>
      <c r="I11" s="298"/>
    </row>
    <row r="12" spans="1:9" x14ac:dyDescent="0.2">
      <c r="A12" s="293"/>
      <c r="B12" s="828"/>
      <c r="C12" s="818"/>
      <c r="D12" s="819"/>
      <c r="E12" s="297"/>
      <c r="F12" s="828"/>
      <c r="G12" s="818"/>
      <c r="H12" s="819"/>
      <c r="I12" s="298"/>
    </row>
    <row r="13" spans="1:9" x14ac:dyDescent="0.2">
      <c r="A13" s="293"/>
      <c r="B13" s="828"/>
      <c r="C13" s="818"/>
      <c r="D13" s="819"/>
      <c r="E13" s="297"/>
      <c r="F13" s="828"/>
      <c r="G13" s="818"/>
      <c r="H13" s="819"/>
      <c r="I13" s="298"/>
    </row>
    <row r="14" spans="1:9" x14ac:dyDescent="0.2">
      <c r="A14" s="293"/>
      <c r="B14" s="828"/>
      <c r="C14" s="818"/>
      <c r="D14" s="819"/>
      <c r="E14" s="297"/>
      <c r="F14" s="828"/>
      <c r="G14" s="818"/>
      <c r="H14" s="819"/>
      <c r="I14" s="298"/>
    </row>
    <row r="15" spans="1:9" x14ac:dyDescent="0.2">
      <c r="A15" s="293"/>
      <c r="B15" s="828"/>
      <c r="C15" s="818"/>
      <c r="D15" s="819"/>
      <c r="E15" s="297"/>
      <c r="F15" s="828"/>
      <c r="G15" s="818"/>
      <c r="H15" s="819"/>
      <c r="I15" s="298"/>
    </row>
    <row r="16" spans="1:9" x14ac:dyDescent="0.2">
      <c r="A16" s="293"/>
      <c r="B16" s="828"/>
      <c r="C16" s="818"/>
      <c r="D16" s="819"/>
      <c r="E16" s="297"/>
      <c r="F16" s="828"/>
      <c r="G16" s="818"/>
      <c r="H16" s="819"/>
      <c r="I16" s="298"/>
    </row>
    <row r="17" spans="1:9" ht="15.75" thickBot="1" x14ac:dyDescent="0.25">
      <c r="A17" s="299"/>
      <c r="B17" s="835"/>
      <c r="C17" s="821"/>
      <c r="D17" s="822"/>
      <c r="E17" s="300"/>
      <c r="F17" s="835"/>
      <c r="G17" s="821"/>
      <c r="H17" s="822"/>
      <c r="I17" s="301"/>
    </row>
    <row r="18" spans="1:9" x14ac:dyDescent="0.2">
      <c r="A18" s="444"/>
      <c r="B18" s="445"/>
      <c r="C18" s="445"/>
      <c r="D18" s="445"/>
      <c r="E18" s="445"/>
      <c r="F18" s="445"/>
      <c r="G18" s="445"/>
      <c r="H18" s="537" t="s">
        <v>105</v>
      </c>
      <c r="I18" s="538">
        <f>SUM(I8:I17)</f>
        <v>0</v>
      </c>
    </row>
    <row r="19" spans="1:9" ht="15.75" thickBot="1" x14ac:dyDescent="0.25">
      <c r="A19" s="311"/>
      <c r="B19" s="226"/>
      <c r="C19" s="226"/>
      <c r="D19" s="226"/>
      <c r="E19" s="226"/>
      <c r="F19" s="226"/>
      <c r="G19" s="226"/>
      <c r="H19" s="539" t="s">
        <v>278</v>
      </c>
      <c r="I19" s="540">
        <v>0</v>
      </c>
    </row>
    <row r="20" spans="1:9" ht="16.5" thickTop="1" thickBot="1" x14ac:dyDescent="0.25">
      <c r="A20" s="485"/>
      <c r="B20" s="486"/>
      <c r="C20" s="486"/>
      <c r="D20" s="486"/>
      <c r="E20" s="486"/>
      <c r="F20" s="486"/>
      <c r="G20" s="486"/>
      <c r="H20" s="542" t="s">
        <v>279</v>
      </c>
      <c r="I20" s="541">
        <f>I18-I19</f>
        <v>0</v>
      </c>
    </row>
    <row r="21" spans="1:9" x14ac:dyDescent="0.2">
      <c r="A21" s="484" t="s">
        <v>106</v>
      </c>
      <c r="B21" s="140"/>
      <c r="C21" s="140"/>
      <c r="D21" s="140"/>
      <c r="E21" s="140"/>
      <c r="F21" s="140"/>
      <c r="G21" s="140"/>
      <c r="H21" s="140"/>
      <c r="I21" s="302"/>
    </row>
    <row r="22" spans="1:9" x14ac:dyDescent="0.2">
      <c r="A22" s="304" t="s">
        <v>107</v>
      </c>
      <c r="B22" s="140" t="s">
        <v>103</v>
      </c>
      <c r="C22" s="140"/>
      <c r="D22" s="305" t="s">
        <v>108</v>
      </c>
      <c r="E22" s="140" t="s">
        <v>104</v>
      </c>
      <c r="F22" s="305"/>
      <c r="G22" s="306" t="s">
        <v>109</v>
      </c>
      <c r="H22" s="140"/>
      <c r="I22" s="302"/>
    </row>
    <row r="23" spans="1:9" x14ac:dyDescent="0.2">
      <c r="A23" s="304" t="s">
        <v>110</v>
      </c>
      <c r="B23" s="140" t="s">
        <v>111</v>
      </c>
      <c r="C23" s="140"/>
      <c r="D23" s="305" t="s">
        <v>112</v>
      </c>
      <c r="E23" s="140" t="s">
        <v>113</v>
      </c>
      <c r="F23" s="305"/>
      <c r="G23" s="305" t="s">
        <v>114</v>
      </c>
      <c r="H23" s="140"/>
      <c r="I23" s="302"/>
    </row>
    <row r="24" spans="1:9" ht="15.75" thickBot="1" x14ac:dyDescent="0.25">
      <c r="A24" s="267"/>
      <c r="B24" s="156"/>
      <c r="C24" s="156"/>
      <c r="D24" s="156"/>
      <c r="E24" s="156"/>
      <c r="F24" s="156"/>
      <c r="G24" s="156"/>
      <c r="H24" s="156"/>
      <c r="I24" s="274"/>
    </row>
    <row r="25" spans="1:9" ht="15.75" thickTop="1" x14ac:dyDescent="0.2">
      <c r="I25" s="275"/>
    </row>
    <row r="26" spans="1:9" x14ac:dyDescent="0.2">
      <c r="I26" s="275"/>
    </row>
    <row r="27" spans="1:9" x14ac:dyDescent="0.2">
      <c r="I27" s="275"/>
    </row>
    <row r="28" spans="1:9" x14ac:dyDescent="0.2">
      <c r="I28" s="275"/>
    </row>
    <row r="29" spans="1:9" x14ac:dyDescent="0.2">
      <c r="I29" s="275"/>
    </row>
    <row r="30" spans="1:9" x14ac:dyDescent="0.2">
      <c r="I30" s="275"/>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A3:B3"/>
    <mergeCell ref="B7:D7"/>
    <mergeCell ref="F7:H7"/>
    <mergeCell ref="B8:D8"/>
    <mergeCell ref="F8:H8"/>
    <mergeCell ref="B9:D9"/>
    <mergeCell ref="F9:H9"/>
  </mergeCells>
  <phoneticPr fontId="69" type="noConversion"/>
  <pageMargins left="0.75" right="0.75" top="1" bottom="1" header="0.5" footer="0.5"/>
  <pageSetup paperSize="9" scale="70" orientation="portrait" horizontalDpi="300" verticalDpi="300"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4" sqref="G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47"/>
      <c r="B1" s="848"/>
      <c r="C1" s="848"/>
      <c r="D1" s="848"/>
      <c r="E1" s="848"/>
      <c r="F1" s="848"/>
      <c r="G1" s="848"/>
      <c r="H1" s="848"/>
      <c r="I1" s="848"/>
      <c r="J1" s="848"/>
      <c r="K1" s="848" t="s">
        <v>299</v>
      </c>
      <c r="L1" s="849"/>
    </row>
    <row r="2" spans="1:12" ht="15.75" x14ac:dyDescent="0.25">
      <c r="A2" s="850"/>
      <c r="B2" s="851"/>
      <c r="C2" s="851"/>
      <c r="D2" s="851"/>
      <c r="E2" s="851"/>
      <c r="F2" s="852" t="s">
        <v>300</v>
      </c>
      <c r="G2" s="851"/>
      <c r="H2" s="851"/>
      <c r="I2" s="851"/>
      <c r="J2" s="851"/>
      <c r="K2" s="851"/>
      <c r="L2" s="853"/>
    </row>
    <row r="3" spans="1:12" x14ac:dyDescent="0.2">
      <c r="A3" s="850"/>
      <c r="B3" s="851"/>
      <c r="C3" s="851"/>
      <c r="D3" s="851"/>
      <c r="E3" s="851"/>
      <c r="F3" s="851"/>
      <c r="G3" s="851"/>
      <c r="H3" s="851"/>
      <c r="I3" s="851"/>
      <c r="J3" s="851"/>
      <c r="K3" s="851"/>
      <c r="L3" s="854"/>
    </row>
    <row r="4" spans="1:12" x14ac:dyDescent="0.2">
      <c r="A4" s="850"/>
      <c r="B4" s="851"/>
      <c r="C4" s="851"/>
      <c r="D4" s="851"/>
      <c r="E4" s="851"/>
      <c r="F4" s="855" t="s">
        <v>301</v>
      </c>
      <c r="G4" s="1243">
        <f>'Input Data'!$D$20</f>
        <v>0</v>
      </c>
      <c r="H4" s="851"/>
      <c r="I4" s="851"/>
      <c r="J4" s="856" t="s">
        <v>4</v>
      </c>
      <c r="K4" s="851" t="s">
        <v>302</v>
      </c>
      <c r="L4" s="857"/>
    </row>
    <row r="5" spans="1:12" x14ac:dyDescent="0.2">
      <c r="A5" s="850"/>
      <c r="B5" s="851"/>
      <c r="C5" s="851"/>
      <c r="D5" s="851"/>
      <c r="E5" s="851"/>
      <c r="F5" s="851"/>
      <c r="G5" s="851"/>
      <c r="H5" s="851"/>
      <c r="I5" s="851"/>
      <c r="J5" s="851"/>
      <c r="K5" s="851"/>
      <c r="L5" s="858"/>
    </row>
    <row r="6" spans="1:12" x14ac:dyDescent="0.2">
      <c r="A6" s="850"/>
      <c r="B6" s="859" t="s">
        <v>303</v>
      </c>
      <c r="C6" s="851"/>
      <c r="D6" s="859" t="s">
        <v>302</v>
      </c>
      <c r="E6" s="860"/>
      <c r="F6" s="861"/>
      <c r="G6" s="861"/>
      <c r="H6" s="861"/>
      <c r="I6" s="861"/>
      <c r="J6" s="861"/>
      <c r="K6" s="861"/>
      <c r="L6" s="862"/>
    </row>
    <row r="7" spans="1:12" x14ac:dyDescent="0.2">
      <c r="A7" s="850"/>
      <c r="B7" s="859"/>
      <c r="C7" s="851"/>
      <c r="D7" s="859"/>
      <c r="E7" s="863"/>
      <c r="F7" s="863"/>
      <c r="G7" s="863"/>
      <c r="H7" s="863"/>
      <c r="I7" s="863"/>
      <c r="J7" s="863"/>
      <c r="K7" s="863"/>
      <c r="L7" s="864"/>
    </row>
    <row r="8" spans="1:12" x14ac:dyDescent="0.2">
      <c r="A8" s="850"/>
      <c r="B8" s="859"/>
      <c r="C8" s="851"/>
      <c r="D8" s="859"/>
      <c r="E8" s="865"/>
      <c r="F8" s="866"/>
      <c r="G8" s="866"/>
      <c r="H8" s="866"/>
      <c r="I8" s="866"/>
      <c r="J8" s="866"/>
      <c r="K8" s="866"/>
      <c r="L8" s="867"/>
    </row>
    <row r="9" spans="1:12" x14ac:dyDescent="0.2">
      <c r="A9" s="850"/>
      <c r="B9" s="851"/>
      <c r="C9" s="851"/>
      <c r="D9" s="851"/>
      <c r="E9" s="868" t="s">
        <v>304</v>
      </c>
      <c r="F9" s="1242">
        <f>'Input Data'!$D$6</f>
        <v>0</v>
      </c>
      <c r="G9" s="869"/>
      <c r="H9" s="870"/>
      <c r="I9" s="869"/>
      <c r="K9" s="869"/>
      <c r="L9" s="858"/>
    </row>
    <row r="10" spans="1:12" x14ac:dyDescent="0.2">
      <c r="A10" s="850"/>
      <c r="B10" s="851"/>
      <c r="C10" s="871"/>
      <c r="D10" s="851"/>
      <c r="E10" s="872"/>
      <c r="F10" s="873"/>
      <c r="G10" s="873"/>
      <c r="H10" s="873"/>
      <c r="I10" s="873"/>
      <c r="J10" s="873"/>
      <c r="K10" s="874"/>
      <c r="L10" s="875"/>
    </row>
    <row r="11" spans="1:12" x14ac:dyDescent="0.2">
      <c r="A11" s="850"/>
      <c r="B11" s="859" t="s">
        <v>305</v>
      </c>
      <c r="C11" s="851"/>
      <c r="D11" s="859" t="s">
        <v>302</v>
      </c>
      <c r="E11" s="876"/>
      <c r="F11" s="877"/>
      <c r="G11" s="877"/>
      <c r="H11" s="877"/>
      <c r="I11" s="877"/>
      <c r="J11" s="877"/>
      <c r="K11" s="877"/>
      <c r="L11" s="878"/>
    </row>
    <row r="12" spans="1:12" x14ac:dyDescent="0.2">
      <c r="A12" s="850"/>
      <c r="B12" s="859" t="s">
        <v>306</v>
      </c>
      <c r="C12" s="851"/>
      <c r="D12" s="851"/>
      <c r="E12" s="879"/>
      <c r="F12" s="880"/>
      <c r="G12" s="880"/>
      <c r="H12" s="880"/>
      <c r="I12" s="880"/>
      <c r="J12" s="880"/>
      <c r="K12" s="851" t="s">
        <v>307</v>
      </c>
      <c r="L12" s="881"/>
    </row>
    <row r="13" spans="1:12" x14ac:dyDescent="0.2">
      <c r="A13" s="850"/>
      <c r="B13" s="859" t="s">
        <v>308</v>
      </c>
      <c r="C13" s="851"/>
      <c r="D13" s="859" t="s">
        <v>302</v>
      </c>
      <c r="E13" s="882"/>
      <c r="F13" s="874"/>
      <c r="G13" s="851"/>
      <c r="H13" s="855" t="s">
        <v>309</v>
      </c>
      <c r="I13" s="883" t="s">
        <v>302</v>
      </c>
      <c r="J13" s="882"/>
      <c r="K13" s="874"/>
      <c r="L13" s="854"/>
    </row>
    <row r="14" spans="1:12" x14ac:dyDescent="0.2">
      <c r="A14" s="850"/>
      <c r="B14" s="851"/>
      <c r="C14" s="851"/>
      <c r="D14" s="851"/>
      <c r="E14" s="851"/>
      <c r="F14" s="851"/>
      <c r="G14" s="851"/>
      <c r="H14" s="851"/>
      <c r="I14" s="851"/>
      <c r="J14" s="851"/>
      <c r="K14" s="851"/>
      <c r="L14" s="854"/>
    </row>
    <row r="15" spans="1:12" x14ac:dyDescent="0.2">
      <c r="A15" s="850"/>
      <c r="B15" s="859" t="s">
        <v>310</v>
      </c>
      <c r="C15" s="851"/>
      <c r="D15" s="859" t="s">
        <v>302</v>
      </c>
      <c r="E15" s="882"/>
      <c r="F15" s="874"/>
      <c r="G15" s="851"/>
      <c r="H15" s="855" t="s">
        <v>311</v>
      </c>
      <c r="I15" s="883" t="s">
        <v>302</v>
      </c>
      <c r="J15" s="884"/>
      <c r="K15" s="873"/>
      <c r="L15" s="854"/>
    </row>
    <row r="16" spans="1:12" x14ac:dyDescent="0.2">
      <c r="A16" s="850"/>
      <c r="B16" s="859"/>
      <c r="C16" s="851"/>
      <c r="D16" s="859"/>
      <c r="E16" s="859"/>
      <c r="F16" s="851"/>
      <c r="G16" s="851"/>
      <c r="H16" s="859"/>
      <c r="I16" s="859"/>
      <c r="J16" s="859"/>
      <c r="K16" s="851"/>
      <c r="L16" s="885"/>
    </row>
    <row r="17" spans="1:12" ht="15.75" x14ac:dyDescent="0.25">
      <c r="A17" s="886"/>
      <c r="B17" s="859" t="s">
        <v>312</v>
      </c>
      <c r="C17" s="851"/>
      <c r="D17" s="851"/>
      <c r="E17" s="851"/>
      <c r="F17" s="851"/>
      <c r="G17" s="851"/>
      <c r="H17" s="851"/>
      <c r="I17" s="851"/>
      <c r="J17" s="851"/>
      <c r="K17" s="851"/>
      <c r="L17" s="887" t="s">
        <v>313</v>
      </c>
    </row>
    <row r="18" spans="1:12" x14ac:dyDescent="0.2">
      <c r="A18" s="888" t="s">
        <v>314</v>
      </c>
      <c r="B18" s="851"/>
      <c r="C18" s="851"/>
      <c r="D18" s="851"/>
      <c r="E18" s="851"/>
      <c r="F18" s="889"/>
      <c r="G18" s="851"/>
      <c r="H18" s="851"/>
      <c r="I18" s="851"/>
      <c r="J18" s="851"/>
      <c r="K18" s="851"/>
      <c r="L18" s="890"/>
    </row>
    <row r="19" spans="1:12" x14ac:dyDescent="0.2">
      <c r="A19" s="891"/>
      <c r="B19" s="859" t="s">
        <v>315</v>
      </c>
      <c r="C19" s="851"/>
      <c r="D19" s="859" t="s">
        <v>302</v>
      </c>
      <c r="E19" s="889" t="s">
        <v>316</v>
      </c>
      <c r="F19" s="889"/>
      <c r="G19" s="851"/>
      <c r="H19" s="851" t="s">
        <v>317</v>
      </c>
      <c r="I19" s="851"/>
      <c r="J19" s="851"/>
      <c r="K19" s="851"/>
      <c r="L19" s="892"/>
    </row>
    <row r="20" spans="1:12" x14ac:dyDescent="0.2">
      <c r="A20" s="891"/>
      <c r="B20" s="851"/>
      <c r="C20" s="851"/>
      <c r="D20" s="851"/>
      <c r="E20" s="851"/>
      <c r="F20" s="851"/>
      <c r="G20" s="851"/>
      <c r="H20" s="893" t="s">
        <v>318</v>
      </c>
      <c r="I20" s="851"/>
      <c r="J20" s="893"/>
      <c r="K20" s="851"/>
      <c r="L20" s="894"/>
    </row>
    <row r="21" spans="1:12" x14ac:dyDescent="0.2">
      <c r="A21" s="895"/>
      <c r="B21" s="851"/>
      <c r="C21" s="851"/>
      <c r="D21" s="851"/>
      <c r="E21" s="851"/>
      <c r="F21" s="851"/>
      <c r="G21" s="851"/>
      <c r="H21" s="896" t="s">
        <v>319</v>
      </c>
      <c r="I21" s="851"/>
      <c r="J21" s="896" t="s">
        <v>320</v>
      </c>
      <c r="K21" s="851"/>
      <c r="L21" s="897"/>
    </row>
    <row r="22" spans="1:12" x14ac:dyDescent="0.2">
      <c r="A22" s="898" t="s">
        <v>321</v>
      </c>
      <c r="B22" s="859" t="s">
        <v>322</v>
      </c>
      <c r="C22" s="851"/>
      <c r="D22" s="859" t="s">
        <v>302</v>
      </c>
      <c r="E22" s="889"/>
      <c r="F22" s="851"/>
      <c r="G22" s="851"/>
      <c r="H22" s="899"/>
      <c r="I22" s="851"/>
      <c r="J22" s="899"/>
      <c r="K22" s="851"/>
      <c r="L22" s="892"/>
    </row>
    <row r="23" spans="1:12" x14ac:dyDescent="0.2">
      <c r="A23" s="900"/>
      <c r="B23" s="859"/>
      <c r="C23" s="901" t="s">
        <v>323</v>
      </c>
      <c r="D23" s="901"/>
      <c r="E23" s="901"/>
      <c r="F23" s="901"/>
      <c r="G23" s="901"/>
      <c r="H23" s="902"/>
      <c r="I23" s="901"/>
      <c r="J23" s="902"/>
      <c r="K23" s="851"/>
      <c r="L23" s="903"/>
    </row>
    <row r="24" spans="1:12" x14ac:dyDescent="0.2">
      <c r="A24" s="900"/>
      <c r="B24" s="859"/>
      <c r="C24" s="851" t="s">
        <v>324</v>
      </c>
      <c r="D24" s="859"/>
      <c r="E24" s="851"/>
      <c r="F24" s="851"/>
      <c r="G24" s="851"/>
      <c r="H24" s="904"/>
      <c r="I24" s="851"/>
      <c r="J24" s="904"/>
      <c r="K24" s="851"/>
      <c r="L24" s="903"/>
    </row>
    <row r="25" spans="1:12" x14ac:dyDescent="0.2">
      <c r="A25" s="900"/>
      <c r="B25" s="851"/>
      <c r="C25" s="851" t="s">
        <v>325</v>
      </c>
      <c r="D25" s="859"/>
      <c r="E25" s="851"/>
      <c r="F25" s="851"/>
      <c r="G25" s="851"/>
      <c r="H25" s="905"/>
      <c r="I25" s="851"/>
      <c r="J25" s="905"/>
      <c r="K25" s="851"/>
      <c r="L25" s="897"/>
    </row>
    <row r="26" spans="1:12" x14ac:dyDescent="0.2">
      <c r="A26" s="900"/>
      <c r="B26" s="851"/>
      <c r="C26" s="851" t="s">
        <v>326</v>
      </c>
      <c r="D26" s="889"/>
      <c r="E26" s="851"/>
      <c r="F26" s="851"/>
      <c r="G26" s="851"/>
      <c r="H26" s="905"/>
      <c r="I26" s="851"/>
      <c r="J26" s="905"/>
      <c r="K26" s="851"/>
      <c r="L26" s="897"/>
    </row>
    <row r="27" spans="1:12" x14ac:dyDescent="0.2">
      <c r="A27" s="900"/>
      <c r="C27" s="889"/>
      <c r="H27" s="905"/>
      <c r="I27" s="851"/>
      <c r="J27" s="905"/>
      <c r="K27" s="851"/>
      <c r="L27" s="903"/>
    </row>
    <row r="28" spans="1:12" ht="15.75" thickBot="1" x14ac:dyDescent="0.25">
      <c r="A28" s="900"/>
      <c r="B28" s="859" t="s">
        <v>327</v>
      </c>
      <c r="C28" s="851" t="s">
        <v>328</v>
      </c>
      <c r="D28" s="851"/>
      <c r="E28" s="851"/>
      <c r="F28" s="851"/>
      <c r="G28" s="851"/>
      <c r="H28" s="906"/>
      <c r="I28" s="851"/>
      <c r="J28" s="907"/>
      <c r="K28" s="851"/>
      <c r="L28" s="897"/>
    </row>
    <row r="29" spans="1:12" ht="15.75" thickBot="1" x14ac:dyDescent="0.25">
      <c r="A29" s="900"/>
      <c r="B29" s="851"/>
      <c r="C29" s="851"/>
      <c r="D29" s="859"/>
      <c r="E29" s="851"/>
      <c r="F29" s="851"/>
      <c r="G29" s="908" t="s">
        <v>329</v>
      </c>
      <c r="H29" s="909">
        <f>SUM(H23:H28)</f>
        <v>0</v>
      </c>
      <c r="I29" s="851"/>
      <c r="J29" s="910">
        <f>SUM(J24:J28)</f>
        <v>0</v>
      </c>
      <c r="K29" s="851"/>
      <c r="L29" s="892">
        <f>J29</f>
        <v>0</v>
      </c>
    </row>
    <row r="30" spans="1:12" x14ac:dyDescent="0.2">
      <c r="A30" s="900"/>
      <c r="B30" s="851"/>
      <c r="C30" s="851"/>
      <c r="D30" s="851"/>
      <c r="E30" s="851"/>
      <c r="F30" s="851"/>
      <c r="G30" s="851"/>
      <c r="H30" s="851"/>
      <c r="I30" s="851"/>
      <c r="J30" s="911"/>
      <c r="K30" s="851"/>
      <c r="L30" s="897"/>
    </row>
    <row r="31" spans="1:12" x14ac:dyDescent="0.2">
      <c r="A31" s="900"/>
      <c r="B31" s="851"/>
      <c r="C31" s="851"/>
      <c r="D31" s="851"/>
      <c r="E31" s="851"/>
      <c r="F31" s="851"/>
      <c r="G31" s="851"/>
      <c r="H31" s="912" t="s">
        <v>330</v>
      </c>
      <c r="I31" s="913"/>
      <c r="J31" s="914"/>
      <c r="K31" s="851"/>
      <c r="L31" s="897"/>
    </row>
    <row r="32" spans="1:12" x14ac:dyDescent="0.2">
      <c r="A32" s="900"/>
      <c r="B32" s="859" t="s">
        <v>331</v>
      </c>
      <c r="C32" s="851"/>
      <c r="D32" s="851"/>
      <c r="E32" s="851"/>
      <c r="F32" s="851"/>
      <c r="G32" s="851"/>
      <c r="H32" s="896" t="s">
        <v>319</v>
      </c>
      <c r="I32" s="915"/>
      <c r="J32" s="896" t="s">
        <v>320</v>
      </c>
      <c r="K32" s="851"/>
      <c r="L32" s="897"/>
    </row>
    <row r="33" spans="1:12" x14ac:dyDescent="0.2">
      <c r="A33" s="900"/>
      <c r="B33" s="851"/>
      <c r="C33" s="851"/>
      <c r="D33" s="851"/>
      <c r="E33" s="851"/>
      <c r="F33" s="851"/>
      <c r="G33" s="851"/>
      <c r="H33" s="899"/>
      <c r="I33" s="916"/>
      <c r="J33" s="899"/>
      <c r="K33" s="851"/>
      <c r="L33" s="897"/>
    </row>
    <row r="34" spans="1:12" x14ac:dyDescent="0.2">
      <c r="A34" s="898" t="s">
        <v>332</v>
      </c>
      <c r="B34" s="859" t="s">
        <v>333</v>
      </c>
      <c r="C34" s="851"/>
      <c r="D34" s="859" t="s">
        <v>302</v>
      </c>
      <c r="E34" s="917"/>
      <c r="F34" s="918"/>
      <c r="G34" s="919"/>
      <c r="H34" s="904"/>
      <c r="I34" s="920"/>
      <c r="J34" s="904"/>
      <c r="K34" s="851"/>
      <c r="L34" s="897"/>
    </row>
    <row r="35" spans="1:12" x14ac:dyDescent="0.2">
      <c r="A35" s="898"/>
      <c r="B35" s="859" t="s">
        <v>334</v>
      </c>
      <c r="C35" s="889"/>
      <c r="D35" s="921"/>
      <c r="E35" s="889"/>
      <c r="F35" s="922"/>
      <c r="G35" s="923"/>
      <c r="H35" s="906"/>
      <c r="I35" s="920"/>
      <c r="J35" s="906"/>
      <c r="K35" s="851"/>
      <c r="L35" s="897"/>
    </row>
    <row r="36" spans="1:12" x14ac:dyDescent="0.2">
      <c r="A36" s="898" t="s">
        <v>335</v>
      </c>
      <c r="B36" s="859" t="s">
        <v>336</v>
      </c>
      <c r="C36" s="889"/>
      <c r="D36" s="921"/>
      <c r="E36" s="889"/>
      <c r="F36" s="922"/>
      <c r="G36" s="923"/>
      <c r="H36" s="904"/>
      <c r="I36" s="920"/>
      <c r="J36" s="904"/>
      <c r="K36" s="851"/>
      <c r="L36" s="897"/>
    </row>
    <row r="37" spans="1:12" ht="15.75" thickBot="1" x14ac:dyDescent="0.25">
      <c r="A37" s="898"/>
      <c r="B37" s="851"/>
      <c r="C37" s="889"/>
      <c r="D37" s="889"/>
      <c r="E37" s="889"/>
      <c r="F37" s="889"/>
      <c r="G37" s="889"/>
      <c r="H37" s="906"/>
      <c r="I37" s="920"/>
      <c r="J37" s="906"/>
      <c r="K37" s="851"/>
      <c r="L37" s="897"/>
    </row>
    <row r="38" spans="1:12" ht="15.75" thickBot="1" x14ac:dyDescent="0.25">
      <c r="A38" s="900"/>
      <c r="B38" s="851"/>
      <c r="C38" s="924" t="s">
        <v>337</v>
      </c>
      <c r="D38" s="924"/>
      <c r="E38" s="924"/>
      <c r="F38" s="924"/>
      <c r="G38" s="924"/>
      <c r="H38" s="909">
        <f>SUM(H34:H37)</f>
        <v>0</v>
      </c>
      <c r="I38" s="851"/>
      <c r="J38" s="925">
        <f>SUM(J34:J37)</f>
        <v>0</v>
      </c>
      <c r="K38" s="851"/>
      <c r="L38" s="892">
        <f>J38</f>
        <v>0</v>
      </c>
    </row>
    <row r="39" spans="1:12" x14ac:dyDescent="0.2">
      <c r="A39" s="926"/>
      <c r="B39" s="851"/>
      <c r="C39" s="889"/>
      <c r="D39" s="889"/>
      <c r="E39" s="889"/>
      <c r="F39" s="889"/>
      <c r="G39" s="889"/>
      <c r="H39" s="851"/>
      <c r="I39" s="851"/>
      <c r="J39" s="927"/>
      <c r="K39" s="851"/>
      <c r="L39" s="897"/>
    </row>
    <row r="40" spans="1:12" x14ac:dyDescent="0.2">
      <c r="A40" s="926"/>
      <c r="B40" s="859" t="s">
        <v>338</v>
      </c>
      <c r="C40" s="889"/>
      <c r="D40" s="889"/>
      <c r="E40" s="889"/>
      <c r="F40" s="889"/>
      <c r="G40" s="889"/>
      <c r="H40" s="912" t="s">
        <v>339</v>
      </c>
      <c r="I40" s="913"/>
      <c r="J40" s="914"/>
      <c r="K40" s="851"/>
      <c r="L40" s="897"/>
    </row>
    <row r="41" spans="1:12" x14ac:dyDescent="0.2">
      <c r="A41" s="926"/>
      <c r="B41" s="851"/>
      <c r="C41" s="889"/>
      <c r="D41" s="889"/>
      <c r="E41" s="889"/>
      <c r="F41" s="889"/>
      <c r="G41" s="889"/>
      <c r="H41" s="896" t="s">
        <v>319</v>
      </c>
      <c r="I41" s="915"/>
      <c r="J41" s="896" t="s">
        <v>320</v>
      </c>
      <c r="K41" s="851"/>
      <c r="L41" s="897"/>
    </row>
    <row r="42" spans="1:12" x14ac:dyDescent="0.2">
      <c r="A42" s="926"/>
      <c r="B42" s="851"/>
      <c r="C42" s="889"/>
      <c r="D42" s="889"/>
      <c r="E42" s="889"/>
      <c r="F42" s="889"/>
      <c r="G42" s="889"/>
      <c r="H42" s="899"/>
      <c r="I42" s="916"/>
      <c r="J42" s="899"/>
      <c r="K42" s="851"/>
      <c r="L42" s="897"/>
    </row>
    <row r="43" spans="1:12" x14ac:dyDescent="0.2">
      <c r="A43" s="898" t="s">
        <v>340</v>
      </c>
      <c r="B43" s="859" t="s">
        <v>341</v>
      </c>
      <c r="C43" s="889"/>
      <c r="D43" s="921"/>
      <c r="E43" s="889"/>
      <c r="F43" s="922"/>
      <c r="G43" s="923"/>
      <c r="H43" s="928"/>
      <c r="I43" s="851"/>
      <c r="J43" s="928"/>
      <c r="K43" s="851"/>
      <c r="L43" s="897"/>
    </row>
    <row r="44" spans="1:12" x14ac:dyDescent="0.2">
      <c r="A44" s="898"/>
      <c r="B44" s="851"/>
      <c r="C44" s="889"/>
      <c r="D44" s="889"/>
      <c r="E44" s="889"/>
      <c r="F44" s="889"/>
      <c r="G44" s="929"/>
      <c r="H44" s="906"/>
      <c r="I44" s="851"/>
      <c r="J44" s="906"/>
      <c r="K44" s="851"/>
      <c r="L44" s="897"/>
    </row>
    <row r="45" spans="1:12" x14ac:dyDescent="0.2">
      <c r="A45" s="898" t="s">
        <v>340</v>
      </c>
      <c r="B45" s="859" t="s">
        <v>342</v>
      </c>
      <c r="C45" s="889"/>
      <c r="D45" s="921"/>
      <c r="E45" s="889"/>
      <c r="F45" s="918"/>
      <c r="G45" s="919"/>
      <c r="H45" s="904"/>
      <c r="I45" s="851"/>
      <c r="J45" s="904"/>
      <c r="K45" s="851"/>
      <c r="L45" s="897"/>
    </row>
    <row r="46" spans="1:12" ht="15.75" thickBot="1" x14ac:dyDescent="0.25">
      <c r="A46" s="898"/>
      <c r="B46" s="851"/>
      <c r="C46" s="889"/>
      <c r="D46" s="889"/>
      <c r="E46" s="889"/>
      <c r="F46" s="889"/>
      <c r="G46" s="929"/>
      <c r="H46" s="906"/>
      <c r="I46" s="851"/>
      <c r="J46" s="906"/>
      <c r="K46" s="851"/>
      <c r="L46" s="897"/>
    </row>
    <row r="47" spans="1:12" ht="15.75" thickBot="1" x14ac:dyDescent="0.25">
      <c r="A47" s="926"/>
      <c r="B47" s="930" t="s">
        <v>343</v>
      </c>
      <c r="C47" s="931"/>
      <c r="D47" s="931"/>
      <c r="E47" s="931"/>
      <c r="F47" s="931"/>
      <c r="G47" s="931"/>
      <c r="H47" s="932">
        <f>SUM(H43:H46)</f>
        <v>0</v>
      </c>
      <c r="I47" s="851"/>
      <c r="J47" s="925">
        <f>SUM(J43:J46)</f>
        <v>0</v>
      </c>
      <c r="K47" s="851"/>
      <c r="L47" s="892">
        <f>J47</f>
        <v>0</v>
      </c>
    </row>
    <row r="48" spans="1:12" x14ac:dyDescent="0.2">
      <c r="A48" s="926"/>
      <c r="B48" s="851"/>
      <c r="C48" s="851"/>
      <c r="D48" s="851"/>
      <c r="E48" s="851"/>
      <c r="F48" s="851"/>
      <c r="G48" s="851"/>
      <c r="H48" s="933"/>
      <c r="I48" s="851"/>
      <c r="J48" s="851"/>
      <c r="K48" s="851"/>
      <c r="L48" s="897"/>
    </row>
    <row r="49" spans="1:12" ht="16.5" thickBot="1" x14ac:dyDescent="0.3">
      <c r="A49" s="934" t="s">
        <v>344</v>
      </c>
      <c r="B49" s="935" t="s">
        <v>334</v>
      </c>
      <c r="C49" s="936"/>
      <c r="D49" s="936"/>
      <c r="E49" s="936"/>
      <c r="F49" s="870"/>
      <c r="G49" s="856" t="s">
        <v>345</v>
      </c>
      <c r="H49" s="937"/>
      <c r="I49" s="901"/>
      <c r="J49" s="938"/>
      <c r="K49" s="851"/>
      <c r="L49" s="939">
        <f>J49</f>
        <v>0</v>
      </c>
    </row>
    <row r="50" spans="1:12" ht="15.75" thickBot="1" x14ac:dyDescent="0.25">
      <c r="A50" s="926"/>
      <c r="B50" s="936"/>
      <c r="C50" s="940"/>
      <c r="D50" s="855"/>
      <c r="E50" s="855"/>
      <c r="F50" s="870"/>
      <c r="G50" s="855" t="s">
        <v>346</v>
      </c>
      <c r="H50" s="941">
        <f>SUM(H23:H28)+SUM(H34:H36)+SUM(H43:H45)+H49</f>
        <v>0</v>
      </c>
      <c r="I50" s="901"/>
      <c r="J50" s="941">
        <f>SUM(J23:J28)+SUM(J34:J36)+SUM(J43:J45)+J49</f>
        <v>0</v>
      </c>
      <c r="K50" s="851"/>
      <c r="L50" s="897"/>
    </row>
    <row r="51" spans="1:12" x14ac:dyDescent="0.2">
      <c r="A51" s="926"/>
      <c r="B51" s="940"/>
      <c r="C51" s="940"/>
      <c r="D51" s="940"/>
      <c r="E51" s="851"/>
      <c r="F51" s="851"/>
      <c r="G51" s="851"/>
      <c r="H51" s="851"/>
      <c r="I51" s="851"/>
      <c r="J51" s="851"/>
      <c r="K51" s="851"/>
      <c r="L51" s="903"/>
    </row>
    <row r="52" spans="1:12" x14ac:dyDescent="0.2">
      <c r="A52" s="926"/>
      <c r="B52" s="942"/>
      <c r="C52" s="942"/>
      <c r="D52" s="942"/>
      <c r="E52" s="943"/>
      <c r="F52" s="944"/>
      <c r="G52" s="944"/>
      <c r="H52" s="944"/>
      <c r="I52" s="944"/>
      <c r="J52" s="944"/>
      <c r="K52" s="944"/>
      <c r="L52" s="890"/>
    </row>
    <row r="53" spans="1:12" x14ac:dyDescent="0.2">
      <c r="A53" s="926"/>
      <c r="B53" s="889"/>
      <c r="C53" s="889"/>
      <c r="D53" s="889"/>
      <c r="E53" s="945" t="s">
        <v>347</v>
      </c>
      <c r="F53" s="851"/>
      <c r="G53" s="851"/>
      <c r="H53" s="851"/>
      <c r="I53" s="851"/>
      <c r="J53" s="851"/>
      <c r="K53" s="851"/>
      <c r="L53" s="946">
        <f>SUM(L18:L47)</f>
        <v>0</v>
      </c>
    </row>
    <row r="54" spans="1:12" x14ac:dyDescent="0.2">
      <c r="A54" s="926"/>
      <c r="B54" s="889"/>
      <c r="C54" s="889"/>
      <c r="D54" s="889"/>
      <c r="E54" s="945" t="s">
        <v>348</v>
      </c>
      <c r="F54" s="947">
        <v>0.14000000000000001</v>
      </c>
      <c r="G54" s="851" t="s">
        <v>349</v>
      </c>
      <c r="H54" s="948">
        <f>L53</f>
        <v>0</v>
      </c>
      <c r="I54" s="851"/>
      <c r="J54" s="851"/>
      <c r="K54" s="851"/>
      <c r="L54" s="903">
        <f>F54*L53</f>
        <v>0</v>
      </c>
    </row>
    <row r="55" spans="1:12" ht="15.75" thickBot="1" x14ac:dyDescent="0.25">
      <c r="A55" s="926"/>
      <c r="B55" s="889"/>
      <c r="C55" s="889"/>
      <c r="D55" s="889"/>
      <c r="E55" s="920" t="s">
        <v>350</v>
      </c>
      <c r="F55" s="851"/>
      <c r="G55" s="851"/>
      <c r="H55" s="851"/>
      <c r="I55" s="851"/>
      <c r="J55" s="851"/>
      <c r="K55" s="851"/>
      <c r="L55" s="949">
        <f>L49</f>
        <v>0</v>
      </c>
    </row>
    <row r="56" spans="1:12" ht="15.75" thickBot="1" x14ac:dyDescent="0.25">
      <c r="A56" s="926"/>
      <c r="B56" s="950"/>
      <c r="C56" s="950"/>
      <c r="D56" s="950"/>
      <c r="E56" s="951" t="s">
        <v>351</v>
      </c>
      <c r="F56" s="952"/>
      <c r="G56" s="952"/>
      <c r="H56" s="952"/>
      <c r="I56" s="893"/>
      <c r="J56" s="893"/>
      <c r="K56" s="893"/>
      <c r="L56" s="953">
        <f>L53+L54+L55</f>
        <v>0</v>
      </c>
    </row>
    <row r="57" spans="1:12" ht="15.75" thickBot="1" x14ac:dyDescent="0.25">
      <c r="A57" s="954"/>
      <c r="B57" s="955" t="s">
        <v>352</v>
      </c>
      <c r="C57" s="956"/>
      <c r="D57" s="956"/>
      <c r="E57" s="956"/>
      <c r="F57" s="956"/>
      <c r="G57" s="956"/>
      <c r="H57" s="956"/>
      <c r="I57" s="956"/>
      <c r="J57" s="956"/>
      <c r="K57" s="956"/>
      <c r="L57" s="957"/>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4"/>
  <sheetViews>
    <sheetView tabSelected="1" zoomScale="65" zoomScaleNormal="65" zoomScaleSheetLayoutView="50" workbookViewId="0">
      <selection activeCell="D7" sqref="D7"/>
    </sheetView>
  </sheetViews>
  <sheetFormatPr defaultRowHeight="15" x14ac:dyDescent="0.2"/>
  <cols>
    <col min="1" max="1" width="16.33203125" customWidth="1"/>
    <col min="2" max="2" width="6.33203125" customWidth="1"/>
    <col min="3" max="3" width="9.44140625" customWidth="1"/>
    <col min="4" max="4" width="32.21875" customWidth="1"/>
    <col min="5" max="5" width="21.44140625" customWidth="1"/>
    <col min="6" max="6" width="22.109375" customWidth="1"/>
    <col min="7" max="7" width="18.5546875" customWidth="1"/>
    <col min="8" max="8" width="18.88671875" customWidth="1"/>
    <col min="9" max="9" width="5.44140625" customWidth="1"/>
    <col min="10" max="10" width="8.6640625" customWidth="1"/>
  </cols>
  <sheetData>
    <row r="1" spans="1:10" ht="66" customHeight="1" thickTop="1" thickBot="1" x14ac:dyDescent="0.25">
      <c r="A1" s="1238" t="s">
        <v>472</v>
      </c>
      <c r="B1" s="1239"/>
      <c r="C1" s="1239"/>
      <c r="D1" s="1239"/>
      <c r="E1" s="1239"/>
      <c r="F1" s="1239"/>
      <c r="G1" s="1239"/>
      <c r="H1" s="1240"/>
    </row>
    <row r="2" spans="1:10" ht="32.25" customHeight="1" thickTop="1" x14ac:dyDescent="0.2">
      <c r="A2" s="1237"/>
      <c r="B2" s="213"/>
      <c r="C2" s="213"/>
      <c r="D2" s="214"/>
      <c r="E2" s="687" t="s">
        <v>185</v>
      </c>
      <c r="F2" s="688"/>
      <c r="G2" s="688"/>
      <c r="H2" s="214"/>
    </row>
    <row r="3" spans="1:10" ht="27.75" customHeight="1" x14ac:dyDescent="0.2">
      <c r="A3" s="512"/>
      <c r="B3" s="213"/>
      <c r="C3" s="213"/>
      <c r="D3" s="214"/>
      <c r="E3" s="687" t="str">
        <f>CONCATENATE(D8,": ",D17," FEES")</f>
        <v>BUILDING PROJECT: 2005 FEES</v>
      </c>
      <c r="F3" s="695"/>
      <c r="G3" s="695"/>
      <c r="H3" s="214"/>
    </row>
    <row r="4" spans="1:10" ht="16.5" customHeight="1" thickBot="1" x14ac:dyDescent="0.25">
      <c r="A4" s="188"/>
      <c r="B4" s="159"/>
      <c r="C4" s="159"/>
      <c r="D4" s="160"/>
      <c r="E4" s="503"/>
      <c r="F4" s="504"/>
      <c r="G4" s="504"/>
      <c r="H4" s="1241" t="s">
        <v>473</v>
      </c>
    </row>
    <row r="5" spans="1:10" ht="18" customHeight="1" thickTop="1" x14ac:dyDescent="0.2">
      <c r="A5" s="513"/>
      <c r="B5" s="514"/>
      <c r="C5" s="587" t="s">
        <v>189</v>
      </c>
      <c r="D5" s="199"/>
      <c r="E5" s="550" t="s">
        <v>196</v>
      </c>
      <c r="F5" s="721"/>
      <c r="G5" s="721"/>
      <c r="H5" s="72"/>
      <c r="I5" s="6"/>
      <c r="J5" s="6"/>
    </row>
    <row r="6" spans="1:10" ht="18" customHeight="1" x14ac:dyDescent="0.2">
      <c r="A6" s="161"/>
      <c r="B6" s="578" t="s">
        <v>137</v>
      </c>
      <c r="C6" s="183" t="str">
        <f>IF(D6="","ERROR","")</f>
        <v>ERROR</v>
      </c>
      <c r="D6" s="200"/>
      <c r="E6" s="550" t="s">
        <v>197</v>
      </c>
      <c r="F6" s="202"/>
      <c r="G6" s="203"/>
      <c r="H6" s="164"/>
      <c r="I6" s="6"/>
      <c r="J6" s="6"/>
    </row>
    <row r="7" spans="1:10" ht="18" customHeight="1" x14ac:dyDescent="0.2">
      <c r="A7" s="161"/>
      <c r="B7" s="578" t="s">
        <v>190</v>
      </c>
      <c r="C7" s="411" t="s">
        <v>194</v>
      </c>
      <c r="D7" s="201"/>
      <c r="E7" s="552" t="s">
        <v>219</v>
      </c>
      <c r="F7" s="204"/>
      <c r="G7" s="205"/>
      <c r="H7" s="164"/>
      <c r="I7" s="6"/>
      <c r="J7" s="6"/>
    </row>
    <row r="8" spans="1:10" ht="18" customHeight="1" x14ac:dyDescent="0.2">
      <c r="A8" s="165"/>
      <c r="B8" s="578" t="s">
        <v>127</v>
      </c>
      <c r="C8" s="414" t="str">
        <f>IF(D8="ENGINEERING PROJECT","E",IF(D8="BUILDING PROJECT","B"))</f>
        <v>B</v>
      </c>
      <c r="D8" s="184" t="s">
        <v>147</v>
      </c>
      <c r="E8" s="166"/>
      <c r="F8" s="167"/>
      <c r="G8" s="58"/>
      <c r="H8" s="164"/>
      <c r="I8" s="6"/>
      <c r="J8" s="6"/>
    </row>
    <row r="9" spans="1:10" ht="18" customHeight="1" x14ac:dyDescent="0.2">
      <c r="A9" s="573"/>
      <c r="B9" s="578"/>
      <c r="C9" s="575" t="s">
        <v>119</v>
      </c>
      <c r="D9" s="709"/>
      <c r="E9" s="710"/>
      <c r="F9" s="710"/>
      <c r="G9" s="710"/>
      <c r="H9" s="711"/>
      <c r="I9" s="6"/>
      <c r="J9" s="6"/>
    </row>
    <row r="10" spans="1:10" ht="18" customHeight="1" thickBot="1" x14ac:dyDescent="0.25">
      <c r="A10" s="579"/>
      <c r="B10" s="580"/>
      <c r="C10" s="581"/>
      <c r="D10" s="726"/>
      <c r="E10" s="727"/>
      <c r="F10" s="727"/>
      <c r="G10" s="727"/>
      <c r="H10" s="728"/>
      <c r="I10" s="6"/>
      <c r="J10" s="6"/>
    </row>
    <row r="11" spans="1:10" ht="18" customHeight="1" thickTop="1" x14ac:dyDescent="0.2">
      <c r="A11" s="582"/>
      <c r="B11" s="583"/>
      <c r="C11" s="584" t="s">
        <v>120</v>
      </c>
      <c r="D11" s="712"/>
      <c r="E11" s="713"/>
      <c r="F11" s="713"/>
      <c r="G11" s="714"/>
      <c r="H11" s="206"/>
      <c r="I11" s="6"/>
      <c r="J11" s="6"/>
    </row>
    <row r="12" spans="1:10" ht="18" customHeight="1" x14ac:dyDescent="0.2">
      <c r="A12" s="573"/>
      <c r="B12" s="578"/>
      <c r="C12" s="575" t="s">
        <v>19</v>
      </c>
      <c r="D12" s="709"/>
      <c r="E12" s="710"/>
      <c r="F12" s="710"/>
      <c r="G12" s="725"/>
      <c r="H12" s="206"/>
      <c r="I12" s="6"/>
      <c r="J12" s="6"/>
    </row>
    <row r="13" spans="1:10" ht="18" customHeight="1" x14ac:dyDescent="0.2">
      <c r="A13" s="585"/>
      <c r="B13" s="578"/>
      <c r="C13" s="586" t="s">
        <v>191</v>
      </c>
      <c r="D13" s="207"/>
      <c r="E13" s="153" t="s">
        <v>195</v>
      </c>
      <c r="F13" s="551"/>
      <c r="G13" s="552" t="s">
        <v>219</v>
      </c>
      <c r="H13" s="572"/>
      <c r="I13" s="6"/>
      <c r="J13" s="6"/>
    </row>
    <row r="14" spans="1:10" ht="18" customHeight="1" x14ac:dyDescent="0.2">
      <c r="A14" s="161" t="s">
        <v>115</v>
      </c>
      <c r="B14" s="162"/>
      <c r="C14" s="415">
        <f>IF(D14="NONE","NONE",D14)</f>
        <v>0</v>
      </c>
      <c r="D14" s="208"/>
      <c r="E14" s="182" t="str">
        <f>IF(D14="","&lt;ERROR","")</f>
        <v>&lt;ERROR</v>
      </c>
      <c r="F14" s="58"/>
      <c r="G14" s="58"/>
      <c r="H14" s="562"/>
      <c r="I14" s="6"/>
      <c r="J14" s="6"/>
    </row>
    <row r="15" spans="1:10" ht="18" customHeight="1" x14ac:dyDescent="0.2">
      <c r="A15" s="573"/>
      <c r="B15" s="574"/>
      <c r="C15" s="575" t="s">
        <v>188</v>
      </c>
      <c r="D15" s="200"/>
      <c r="E15" s="182" t="str">
        <f>IF(D15="","&lt;ERROR","")</f>
        <v>&lt;ERROR</v>
      </c>
      <c r="F15" s="58"/>
      <c r="G15" s="58"/>
      <c r="H15" s="563"/>
      <c r="I15" s="6"/>
      <c r="J15" s="6"/>
    </row>
    <row r="16" spans="1:10" ht="18" customHeight="1" x14ac:dyDescent="0.2">
      <c r="A16" s="573"/>
      <c r="B16" s="574"/>
      <c r="C16" s="575" t="s">
        <v>33</v>
      </c>
      <c r="D16" s="209"/>
      <c r="E16" s="2"/>
      <c r="F16" s="2"/>
      <c r="G16" s="560"/>
      <c r="H16" s="561"/>
      <c r="I16" s="6"/>
      <c r="J16" s="6"/>
    </row>
    <row r="17" spans="1:10" ht="18" customHeight="1" x14ac:dyDescent="0.2">
      <c r="A17" s="161"/>
      <c r="B17" s="574" t="s">
        <v>187</v>
      </c>
      <c r="C17" s="412">
        <f>IF(D17=2003,1,IF(D17=2004,2,IF(D17=2005,3,IF(D17=2006,4))))</f>
        <v>3</v>
      </c>
      <c r="D17" s="185">
        <v>2005</v>
      </c>
      <c r="E17" s="707" t="s">
        <v>34</v>
      </c>
      <c r="F17" s="708"/>
      <c r="G17" s="559" t="str">
        <f>IF(C17=1,"No 24938 of 28 February 2003",IF(C17=2,"No 26180 of 2 April 2004",IF(C17=3," No 27422 of 1 April 2005",IF(C17=4," No ???? of 1 April 2006"""))))</f>
        <v xml:space="preserve"> No 27422 of 1 April 2005</v>
      </c>
      <c r="H17" s="564"/>
      <c r="I17" s="6"/>
      <c r="J17" s="6"/>
    </row>
    <row r="18" spans="1:10" ht="18" customHeight="1" x14ac:dyDescent="0.2">
      <c r="A18" s="573"/>
      <c r="B18" s="574"/>
      <c r="C18" s="575" t="s">
        <v>128</v>
      </c>
      <c r="D18" s="186" t="str">
        <f>IF($H$37&lt;H25,"TIME BASED FEES","PERCENTAGE BASED FEES")</f>
        <v>TIME BASED FEES</v>
      </c>
      <c r="E18" s="168"/>
      <c r="F18" s="169"/>
      <c r="G18" s="169"/>
      <c r="H18" s="565"/>
      <c r="I18" s="6"/>
      <c r="J18" s="6"/>
    </row>
    <row r="19" spans="1:10" ht="18" customHeight="1" x14ac:dyDescent="0.2">
      <c r="A19" s="576"/>
      <c r="B19" s="574"/>
      <c r="C19" s="577" t="s">
        <v>139</v>
      </c>
      <c r="D19" s="209"/>
      <c r="E19" s="157"/>
      <c r="F19" s="169"/>
      <c r="G19" s="169"/>
      <c r="H19" s="565"/>
      <c r="I19" s="6"/>
      <c r="J19" s="6"/>
    </row>
    <row r="20" spans="1:10" ht="18" customHeight="1" x14ac:dyDescent="0.2">
      <c r="A20" s="573"/>
      <c r="B20" s="578"/>
      <c r="C20" s="575" t="s">
        <v>20</v>
      </c>
      <c r="D20" s="201"/>
      <c r="E20" s="140"/>
      <c r="F20" s="171"/>
      <c r="G20" s="170"/>
      <c r="H20" s="72"/>
      <c r="I20" s="6"/>
      <c r="J20" s="6"/>
    </row>
    <row r="21" spans="1:10" ht="18" customHeight="1" x14ac:dyDescent="0.2">
      <c r="A21" s="573"/>
      <c r="B21" s="578"/>
      <c r="C21" s="575" t="s">
        <v>121</v>
      </c>
      <c r="D21" s="201"/>
      <c r="E21" s="172"/>
      <c r="F21" s="170"/>
      <c r="G21" s="170"/>
      <c r="H21" s="72"/>
      <c r="I21" s="6"/>
      <c r="J21" s="6"/>
    </row>
    <row r="22" spans="1:10" ht="18" customHeight="1" x14ac:dyDescent="0.2">
      <c r="A22" s="573"/>
      <c r="B22" s="578"/>
      <c r="C22" s="575" t="s">
        <v>192</v>
      </c>
      <c r="D22" s="201"/>
      <c r="E22" s="58"/>
      <c r="F22" s="58"/>
      <c r="G22" s="163"/>
      <c r="H22" s="164"/>
      <c r="I22" s="6"/>
      <c r="J22" s="6"/>
    </row>
    <row r="23" spans="1:10" ht="18" customHeight="1" x14ac:dyDescent="0.2">
      <c r="A23" s="154"/>
      <c r="B23" s="173"/>
      <c r="C23" s="558" t="str">
        <f>IF(E23=1,"STAGE COMPLETED",IF(E23=5,"STAGE COMPLETED","STAGE"))</f>
        <v>STAGE</v>
      </c>
      <c r="D23" s="187" t="s">
        <v>298</v>
      </c>
      <c r="E23" s="413">
        <f>IF(D23="Preliminary design",1,IF(D23="Design &amp; tender",2,IF(D23="Working drawing",3,IF(D23="Construction",4,IF(D23="Completion",5)))))</f>
        <v>2</v>
      </c>
      <c r="F23" s="169"/>
      <c r="G23" s="163"/>
      <c r="H23" s="565"/>
      <c r="I23" s="6"/>
      <c r="J23" s="6"/>
    </row>
    <row r="24" spans="1:10" ht="18" customHeight="1" x14ac:dyDescent="0.2">
      <c r="A24" s="553"/>
      <c r="B24" s="554"/>
      <c r="C24" s="556" t="s">
        <v>281</v>
      </c>
      <c r="D24" s="557">
        <v>0.7</v>
      </c>
      <c r="E24" s="555"/>
      <c r="F24" s="169"/>
      <c r="G24" s="163"/>
      <c r="H24" s="565"/>
      <c r="I24" s="6"/>
      <c r="J24" s="6"/>
    </row>
    <row r="25" spans="1:10" ht="18" customHeight="1" thickBot="1" x14ac:dyDescent="0.25">
      <c r="A25" s="689" t="s">
        <v>220</v>
      </c>
      <c r="B25" s="690"/>
      <c r="C25" s="691"/>
      <c r="D25" s="189" t="s">
        <v>193</v>
      </c>
      <c r="E25" s="168"/>
      <c r="F25" s="169"/>
      <c r="G25" s="163"/>
      <c r="H25" s="566">
        <f>IF('Input Data'!$C$17=1,Scales!#REF!,IF('Input Data'!$C$17=2,Scales!#REF!,IF('Input Data'!$C$17=3,Scales!$B$3,0)))</f>
        <v>340000</v>
      </c>
      <c r="I25" s="6"/>
      <c r="J25" s="6"/>
    </row>
    <row r="26" spans="1:10" ht="18" hidden="1" customHeight="1" thickTop="1" thickBot="1" x14ac:dyDescent="0.25">
      <c r="A26" s="139"/>
      <c r="B26" s="140"/>
      <c r="C26" s="140"/>
      <c r="D26" s="195"/>
      <c r="E26" s="196"/>
      <c r="F26" s="197"/>
      <c r="G26" s="198"/>
      <c r="H26" s="164"/>
      <c r="I26" s="6"/>
      <c r="J26" s="6"/>
    </row>
    <row r="27" spans="1:10" ht="81" customHeight="1" thickTop="1" thickBot="1" x14ac:dyDescent="0.25">
      <c r="A27" s="722" t="s">
        <v>217</v>
      </c>
      <c r="B27" s="723"/>
      <c r="C27" s="723"/>
      <c r="D27" s="724"/>
      <c r="E27" s="588" t="s">
        <v>242</v>
      </c>
      <c r="F27" s="588" t="s">
        <v>239</v>
      </c>
      <c r="G27" s="212" t="s">
        <v>240</v>
      </c>
      <c r="H27" s="567" t="s">
        <v>142</v>
      </c>
      <c r="I27" s="6"/>
      <c r="J27" s="6"/>
    </row>
    <row r="28" spans="1:10" ht="24.75" customHeight="1" thickBot="1" x14ac:dyDescent="0.25">
      <c r="A28" s="692" t="s">
        <v>233</v>
      </c>
      <c r="B28" s="693"/>
      <c r="C28" s="693"/>
      <c r="D28" s="694"/>
      <c r="E28" s="589" t="s">
        <v>273</v>
      </c>
      <c r="F28" s="590">
        <f>IF(E28="ESTIMATES ONLY",1,2)</f>
        <v>1</v>
      </c>
      <c r="G28" s="211"/>
      <c r="H28" s="211"/>
      <c r="I28" s="6"/>
      <c r="J28" s="6"/>
    </row>
    <row r="29" spans="1:10" ht="45" customHeight="1" thickTop="1" x14ac:dyDescent="0.2">
      <c r="A29" s="682" t="s">
        <v>223</v>
      </c>
      <c r="B29" s="683"/>
      <c r="C29" s="683"/>
      <c r="D29" s="684"/>
      <c r="E29" s="591"/>
      <c r="F29" s="592"/>
      <c r="G29" s="593"/>
      <c r="H29" s="594">
        <f t="shared" ref="H29:H36" si="0">IF($C$8="b",IF($E$23&lt;4,E29,IF($E$23=4,F29,IF($E$23=5,G29))))</f>
        <v>0</v>
      </c>
      <c r="I29" s="6"/>
      <c r="J29" s="6"/>
    </row>
    <row r="30" spans="1:10" ht="33" customHeight="1" x14ac:dyDescent="0.2">
      <c r="A30" s="676" t="s">
        <v>224</v>
      </c>
      <c r="B30" s="677"/>
      <c r="C30" s="677"/>
      <c r="D30" s="678"/>
      <c r="E30" s="595"/>
      <c r="F30" s="596"/>
      <c r="G30" s="597"/>
      <c r="H30" s="598">
        <f t="shared" si="0"/>
        <v>0</v>
      </c>
      <c r="J30" s="6"/>
    </row>
    <row r="31" spans="1:10" ht="33" customHeight="1" x14ac:dyDescent="0.2">
      <c r="A31" s="676" t="s">
        <v>225</v>
      </c>
      <c r="B31" s="685"/>
      <c r="C31" s="685"/>
      <c r="D31" s="686"/>
      <c r="E31" s="595"/>
      <c r="F31" s="596"/>
      <c r="G31" s="597"/>
      <c r="H31" s="598">
        <f t="shared" si="0"/>
        <v>0</v>
      </c>
      <c r="J31" s="6"/>
    </row>
    <row r="32" spans="1:10" ht="33" customHeight="1" x14ac:dyDescent="0.2">
      <c r="A32" s="676" t="s">
        <v>226</v>
      </c>
      <c r="B32" s="685"/>
      <c r="C32" s="685"/>
      <c r="D32" s="686"/>
      <c r="E32" s="595"/>
      <c r="F32" s="596"/>
      <c r="G32" s="597"/>
      <c r="H32" s="598">
        <f t="shared" si="0"/>
        <v>0</v>
      </c>
      <c r="J32" s="6"/>
    </row>
    <row r="33" spans="1:10" ht="43.5" customHeight="1" x14ac:dyDescent="0.2">
      <c r="A33" s="676" t="s">
        <v>227</v>
      </c>
      <c r="B33" s="677"/>
      <c r="C33" s="677"/>
      <c r="D33" s="678"/>
      <c r="E33" s="595"/>
      <c r="F33" s="596"/>
      <c r="G33" s="597"/>
      <c r="H33" s="598">
        <f t="shared" si="0"/>
        <v>0</v>
      </c>
      <c r="J33" s="6"/>
    </row>
    <row r="34" spans="1:10" ht="43.5" customHeight="1" x14ac:dyDescent="0.2">
      <c r="A34" s="676" t="s">
        <v>228</v>
      </c>
      <c r="B34" s="677"/>
      <c r="C34" s="677"/>
      <c r="D34" s="678"/>
      <c r="E34" s="595"/>
      <c r="F34" s="596"/>
      <c r="G34" s="597"/>
      <c r="H34" s="598">
        <f t="shared" si="0"/>
        <v>0</v>
      </c>
      <c r="J34" s="6"/>
    </row>
    <row r="35" spans="1:10" ht="44.25" customHeight="1" x14ac:dyDescent="0.2">
      <c r="A35" s="676" t="s">
        <v>229</v>
      </c>
      <c r="B35" s="677"/>
      <c r="C35" s="677"/>
      <c r="D35" s="678"/>
      <c r="E35" s="595"/>
      <c r="F35" s="596"/>
      <c r="G35" s="597"/>
      <c r="H35" s="598">
        <f t="shared" si="0"/>
        <v>0</v>
      </c>
      <c r="J35" s="6"/>
    </row>
    <row r="36" spans="1:10" ht="48" customHeight="1" thickBot="1" x14ac:dyDescent="0.25">
      <c r="A36" s="679" t="s">
        <v>230</v>
      </c>
      <c r="B36" s="680"/>
      <c r="C36" s="680"/>
      <c r="D36" s="681"/>
      <c r="E36" s="599"/>
      <c r="F36" s="600"/>
      <c r="G36" s="601"/>
      <c r="H36" s="602">
        <f t="shared" si="0"/>
        <v>0</v>
      </c>
      <c r="J36" s="6"/>
    </row>
    <row r="37" spans="1:10" ht="39" customHeight="1" thickBot="1" x14ac:dyDescent="0.25">
      <c r="A37" s="715" t="str">
        <f>CONCATENATE("TOTAL VALUE OF ALL WORK BY THE ENGINEER APPROPRIATE TO CLAUSE ",IF(D17=2003,"20. (1)","3.2.3"), " OF THE GAZETTE")</f>
        <v>TOTAL VALUE OF ALL WORK BY THE ENGINEER APPROPRIATE TO CLAUSE 3.2.3 OF THE GAZETTE</v>
      </c>
      <c r="B37" s="716"/>
      <c r="C37" s="716"/>
      <c r="D37" s="717"/>
      <c r="E37" s="603">
        <f>SUM($E$29:$E$36)</f>
        <v>0</v>
      </c>
      <c r="F37" s="603">
        <f>SUM(F29:F36)</f>
        <v>0</v>
      </c>
      <c r="G37" s="604">
        <f>SUM(G29:G36)</f>
        <v>0</v>
      </c>
      <c r="H37" s="605">
        <f>SUM(H29:H36)</f>
        <v>0</v>
      </c>
    </row>
    <row r="38" spans="1:10" ht="31.5" customHeight="1" thickBot="1" x14ac:dyDescent="0.25">
      <c r="A38" s="718" t="str">
        <f>IF(E23=5,IF(G37=H44,"","THE VALUE OF ( C) MUST BE THE SAME AS (D)"),"")</f>
        <v/>
      </c>
      <c r="B38" s="719"/>
      <c r="C38" s="719"/>
      <c r="D38" s="719"/>
      <c r="E38" s="720"/>
      <c r="F38" s="423" t="str">
        <f>IF($E$23=5,IF(#REF!=#REF!,"","ERROR"),"")</f>
        <v/>
      </c>
      <c r="G38" s="423" t="str">
        <f>IF($E$23=5,IF($H$44=$G$37,"","ERROR"),"")</f>
        <v/>
      </c>
      <c r="H38" s="568"/>
    </row>
    <row r="39" spans="1:10" ht="6.75" customHeight="1" thickTop="1" thickBot="1" x14ac:dyDescent="0.25">
      <c r="A39" s="416"/>
      <c r="B39" s="417"/>
      <c r="C39" s="417"/>
      <c r="D39" s="417"/>
      <c r="E39" s="418"/>
      <c r="F39" s="419"/>
      <c r="G39" s="419"/>
      <c r="H39" s="569"/>
    </row>
    <row r="40" spans="1:10" ht="8.25" customHeight="1" thickBot="1" x14ac:dyDescent="0.25">
      <c r="A40" s="674"/>
      <c r="B40" s="675"/>
      <c r="C40" s="675"/>
      <c r="D40" s="675"/>
      <c r="E40" s="420"/>
      <c r="F40" s="421"/>
      <c r="G40" s="422"/>
      <c r="H40" s="570"/>
      <c r="I40" s="6"/>
      <c r="J40" s="6"/>
    </row>
    <row r="41" spans="1:10" ht="64.5" customHeight="1" thickTop="1" thickBot="1" x14ac:dyDescent="0.25">
      <c r="A41" s="670" t="s">
        <v>218</v>
      </c>
      <c r="B41" s="671"/>
      <c r="C41" s="671"/>
      <c r="D41" s="671"/>
      <c r="E41" s="672"/>
      <c r="F41" s="673"/>
      <c r="G41" s="424" t="s">
        <v>241</v>
      </c>
      <c r="H41" s="571" t="s">
        <v>142</v>
      </c>
      <c r="I41" s="6"/>
      <c r="J41" s="6"/>
    </row>
    <row r="42" spans="1:10" ht="25.5" customHeight="1" thickTop="1" x14ac:dyDescent="0.2">
      <c r="A42" s="682" t="s">
        <v>231</v>
      </c>
      <c r="B42" s="683"/>
      <c r="C42" s="683"/>
      <c r="D42" s="683"/>
      <c r="E42" s="705"/>
      <c r="F42" s="706"/>
      <c r="G42" s="593"/>
      <c r="H42" s="606">
        <f>IF($E$23&gt;3,G42,0)</f>
        <v>0</v>
      </c>
    </row>
    <row r="43" spans="1:10" ht="30" customHeight="1" thickBot="1" x14ac:dyDescent="0.25">
      <c r="A43" s="698" t="s">
        <v>232</v>
      </c>
      <c r="B43" s="699"/>
      <c r="C43" s="699"/>
      <c r="D43" s="699"/>
      <c r="E43" s="700"/>
      <c r="F43" s="700"/>
      <c r="G43" s="607"/>
      <c r="H43" s="608">
        <f>IF($E$23&gt;3,G43,0)</f>
        <v>0</v>
      </c>
    </row>
    <row r="44" spans="1:10" ht="34.5" customHeight="1" thickBot="1" x14ac:dyDescent="0.25">
      <c r="A44" s="701" t="str">
        <f>CONCATENATE("TOTAL VALUE OF ALL WORK COMPLETED APPROPRIATE TO CLAUSE ",IF($D$17=2003,"20. (1)","3.2.3.(1)"), " OF THE GAZETTE")</f>
        <v>TOTAL VALUE OF ALL WORK COMPLETED APPROPRIATE TO CLAUSE 3.2.3.(1) OF THE GAZETTE</v>
      </c>
      <c r="B44" s="702"/>
      <c r="C44" s="702"/>
      <c r="D44" s="702"/>
      <c r="E44" s="703"/>
      <c r="F44" s="704"/>
      <c r="G44" s="609">
        <f>G42+G43</f>
        <v>0</v>
      </c>
      <c r="H44" s="610">
        <f>H42+H43</f>
        <v>0</v>
      </c>
    </row>
    <row r="45" spans="1:10" ht="15.75" thickTop="1" x14ac:dyDescent="0.2">
      <c r="A45" s="10"/>
      <c r="B45" s="10"/>
      <c r="C45" s="10"/>
      <c r="D45" s="10"/>
      <c r="E45" s="10"/>
      <c r="F45" s="10"/>
      <c r="G45" s="12"/>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8" x14ac:dyDescent="0.2">
      <c r="A103" s="1"/>
      <c r="B103" s="1"/>
      <c r="C103" s="1"/>
      <c r="D103" s="1"/>
      <c r="E103" s="1"/>
      <c r="F103" s="1"/>
      <c r="G103" s="1"/>
      <c r="H103" s="1"/>
    </row>
    <row r="104" spans="1:8" x14ac:dyDescent="0.2">
      <c r="A104" s="696"/>
      <c r="B104" s="697"/>
      <c r="C104" s="697"/>
      <c r="D104" s="697"/>
      <c r="E104" s="697"/>
      <c r="F104" s="697"/>
      <c r="G104" s="697"/>
      <c r="H104" s="697"/>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28">
    <mergeCell ref="D11:G11"/>
    <mergeCell ref="A37:D37"/>
    <mergeCell ref="A38:E38"/>
    <mergeCell ref="A33:D33"/>
    <mergeCell ref="F5:G5"/>
    <mergeCell ref="A27:D27"/>
    <mergeCell ref="D12:G12"/>
    <mergeCell ref="D10:H10"/>
    <mergeCell ref="A32:D32"/>
    <mergeCell ref="A25:C25"/>
    <mergeCell ref="A28:D28"/>
    <mergeCell ref="E3:G3"/>
    <mergeCell ref="A104:H104"/>
    <mergeCell ref="A43:F43"/>
    <mergeCell ref="A44:F44"/>
    <mergeCell ref="A42:F42"/>
    <mergeCell ref="E17:F17"/>
    <mergeCell ref="D9:H9"/>
    <mergeCell ref="A41:F41"/>
    <mergeCell ref="A40:D40"/>
    <mergeCell ref="A35:D35"/>
    <mergeCell ref="A34:D34"/>
    <mergeCell ref="A1:H1"/>
    <mergeCell ref="A36:D36"/>
    <mergeCell ref="A30:D30"/>
    <mergeCell ref="A29:D29"/>
    <mergeCell ref="A31:D31"/>
    <mergeCell ref="E2:G2"/>
  </mergeCells>
  <phoneticPr fontId="69" type="noConversion"/>
  <dataValidations count="5">
    <dataValidation type="list" allowBlank="1" showInputMessage="1" showErrorMessage="1" sqref="E28">
      <formula1>"ESTIMATES ONLY, TENDER VALUES"</formula1>
    </dataValidation>
    <dataValidation type="list" allowBlank="1" showInputMessage="1" showErrorMessage="1" sqref="D17">
      <formula1>"2005"</formula1>
    </dataValidation>
    <dataValidation type="list" allowBlank="1" showInputMessage="1" showErrorMessage="1" sqref="D8">
      <formula1>"BUILDING PROJECT"</formula1>
    </dataValidation>
    <dataValidation type="list" allowBlank="1" showInputMessage="1" showErrorMessage="1" sqref="D23">
      <formula1>"PRELIMINARY DESIGN, DESIGN &amp; TENDER,WORKING DRAWING,CONSTRUCTION,COMPLETION"</formula1>
    </dataValidation>
    <dataValidation type="list" allowBlank="1" showInputMessage="1" showErrorMessage="1" sqref="E26 D25">
      <formula1>"Y,N"</formula1>
    </dataValidation>
  </dataValidations>
  <printOptions horizontalCentered="1"/>
  <pageMargins left="0.35" right="0.41" top="0.78740157480314965" bottom="0.78740157480314965" header="0.51181102362204722" footer="0.51181102362204722"/>
  <pageSetup paperSize="8" scale="73" orientation="portrait"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88"/>
  <sheetViews>
    <sheetView zoomScale="75" zoomScaleNormal="75" zoomScaleSheetLayoutView="75" workbookViewId="0">
      <selection activeCell="P11" sqref="P11"/>
    </sheetView>
  </sheetViews>
  <sheetFormatPr defaultRowHeight="15" x14ac:dyDescent="0.2"/>
  <cols>
    <col min="1" max="1" width="13.33203125" customWidth="1"/>
    <col min="2" max="2" width="20.77734375" customWidth="1"/>
    <col min="3" max="3" width="4.33203125" customWidth="1"/>
    <col min="4" max="4" width="5" customWidth="1"/>
    <col min="5" max="5" width="4.33203125" customWidth="1"/>
    <col min="6" max="6" width="2.44140625" customWidth="1"/>
    <col min="7" max="7" width="4.109375" customWidth="1"/>
    <col min="8" max="8" width="1.88671875" customWidth="1"/>
    <col min="9" max="9" width="4.33203125" customWidth="1"/>
    <col min="10" max="10" width="3.88671875" customWidth="1"/>
    <col min="11" max="11" width="12.21875" customWidth="1"/>
    <col min="12" max="12" width="3.77734375" customWidth="1"/>
    <col min="13" max="13" width="13.88671875" customWidth="1"/>
    <col min="14" max="14" width="4.33203125" customWidth="1"/>
    <col min="15" max="15" width="16" customWidth="1"/>
    <col min="16" max="16" width="3.6640625" customWidth="1"/>
    <col min="17" max="17" width="18.77734375" customWidth="1"/>
  </cols>
  <sheetData>
    <row r="1" spans="1:17" ht="30" customHeight="1" thickTop="1" x14ac:dyDescent="0.2">
      <c r="A1" s="193"/>
      <c r="B1" s="3"/>
      <c r="C1" s="3"/>
      <c r="D1" s="747" t="s">
        <v>129</v>
      </c>
      <c r="E1" s="747"/>
      <c r="F1" s="747"/>
      <c r="G1" s="748"/>
      <c r="H1" s="749"/>
      <c r="I1" s="749"/>
      <c r="J1" s="3"/>
      <c r="K1" s="750" t="str">
        <f>'Input Data'!E2</f>
        <v>STRUCTURAL ENGINEERING SERVICES</v>
      </c>
      <c r="L1" s="751"/>
      <c r="M1" s="751"/>
      <c r="N1" s="752"/>
      <c r="O1" s="753"/>
      <c r="P1" s="753"/>
      <c r="Q1" s="754"/>
    </row>
    <row r="2" spans="1:17" ht="37.5" customHeight="1" x14ac:dyDescent="0.2">
      <c r="A2" s="4"/>
      <c r="B2" s="2"/>
      <c r="C2" s="5"/>
      <c r="D2" s="5"/>
      <c r="E2" s="58"/>
      <c r="F2" s="192"/>
      <c r="G2" s="194"/>
      <c r="H2" s="194"/>
      <c r="I2" s="5"/>
      <c r="J2" s="5"/>
      <c r="K2" s="755" t="str">
        <f>'Input Data'!E3</f>
        <v>BUILDING PROJECT: 2005 FEES</v>
      </c>
      <c r="L2" s="756"/>
      <c r="M2" s="756"/>
      <c r="N2" s="756"/>
      <c r="O2" s="757"/>
      <c r="P2" s="757"/>
      <c r="Q2" s="758"/>
    </row>
    <row r="3" spans="1:17" ht="23.25" x14ac:dyDescent="0.2">
      <c r="A3" s="139"/>
      <c r="B3" s="140"/>
      <c r="C3" s="759" t="s">
        <v>222</v>
      </c>
      <c r="D3" s="760"/>
      <c r="E3" s="760"/>
      <c r="F3" s="760"/>
      <c r="G3" s="760"/>
      <c r="H3" s="760"/>
      <c r="I3" s="760"/>
      <c r="J3" s="760"/>
      <c r="K3" s="2"/>
      <c r="L3" s="2"/>
      <c r="M3" s="2"/>
      <c r="N3" s="2"/>
      <c r="O3" s="2"/>
      <c r="P3" s="2"/>
      <c r="Q3" s="515" t="str">
        <f>'Input Data'!H4</f>
        <v>Revision 2.1 - 2012-10</v>
      </c>
    </row>
    <row r="4" spans="1:17" ht="14.25" customHeight="1" x14ac:dyDescent="0.2">
      <c r="A4" s="210"/>
      <c r="B4" s="140"/>
      <c r="C4" s="140"/>
      <c r="D4" s="140"/>
      <c r="E4" s="140"/>
      <c r="F4" s="167"/>
      <c r="G4" s="167"/>
      <c r="H4" s="167"/>
      <c r="I4" s="167"/>
      <c r="J4" s="167"/>
      <c r="K4" s="167"/>
      <c r="L4" s="140"/>
      <c r="M4" s="140"/>
      <c r="N4" s="140"/>
      <c r="O4" s="140"/>
      <c r="P4" s="58"/>
      <c r="Q4" s="72"/>
    </row>
    <row r="5" spans="1:17" x14ac:dyDescent="0.2">
      <c r="A5" s="59" t="s">
        <v>21</v>
      </c>
      <c r="B5" s="735">
        <f>'Input Data'!$D$9</f>
        <v>0</v>
      </c>
      <c r="C5" s="736"/>
      <c r="D5" s="736"/>
      <c r="E5" s="736"/>
      <c r="F5" s="736"/>
      <c r="G5" s="736"/>
      <c r="H5" s="736"/>
      <c r="I5" s="736"/>
      <c r="J5" s="736"/>
      <c r="K5" s="736"/>
      <c r="L5" s="736"/>
      <c r="M5" s="736"/>
      <c r="N5" s="60"/>
      <c r="O5" s="60"/>
      <c r="P5" s="24"/>
      <c r="Q5" s="26"/>
    </row>
    <row r="6" spans="1:17" x14ac:dyDescent="0.2">
      <c r="A6" s="61"/>
      <c r="B6" s="735">
        <f>'Input Data'!$D$10</f>
        <v>0</v>
      </c>
      <c r="C6" s="736"/>
      <c r="D6" s="736"/>
      <c r="E6" s="736"/>
      <c r="F6" s="736"/>
      <c r="G6" s="736"/>
      <c r="H6" s="736"/>
      <c r="I6" s="736"/>
      <c r="J6" s="736"/>
      <c r="K6" s="736"/>
      <c r="L6" s="736"/>
      <c r="M6" s="736"/>
      <c r="N6" s="60"/>
      <c r="O6" s="60"/>
      <c r="P6" s="24"/>
      <c r="Q6" s="26"/>
    </row>
    <row r="7" spans="1:17" x14ac:dyDescent="0.2">
      <c r="A7" s="59" t="s">
        <v>22</v>
      </c>
      <c r="B7" s="736">
        <f>'Input Data'!$D$11</f>
        <v>0</v>
      </c>
      <c r="C7" s="736"/>
      <c r="D7" s="736"/>
      <c r="E7" s="736"/>
      <c r="F7" s="736"/>
      <c r="G7" s="736"/>
      <c r="H7" s="736"/>
      <c r="I7" s="736"/>
      <c r="J7" s="736"/>
      <c r="K7" s="736"/>
      <c r="L7" s="736"/>
      <c r="M7" s="736"/>
      <c r="N7" s="60"/>
      <c r="O7" s="60"/>
      <c r="P7" s="24"/>
      <c r="Q7" s="26"/>
    </row>
    <row r="8" spans="1:17" ht="29.25" customHeight="1" thickBot="1" x14ac:dyDescent="0.25">
      <c r="A8" s="62" t="s">
        <v>19</v>
      </c>
      <c r="B8" s="740">
        <f>'Input Data'!$D$12</f>
        <v>0</v>
      </c>
      <c r="C8" s="741"/>
      <c r="D8" s="741"/>
      <c r="E8" s="741"/>
      <c r="F8" s="741"/>
      <c r="G8" s="741"/>
      <c r="H8" s="741"/>
      <c r="I8" s="741"/>
      <c r="J8" s="741"/>
      <c r="K8" s="741"/>
      <c r="L8" s="148" t="s">
        <v>201</v>
      </c>
      <c r="M8" s="147">
        <f>'Input Data'!D13</f>
        <v>0</v>
      </c>
      <c r="N8" s="149" t="s">
        <v>202</v>
      </c>
      <c r="O8" s="778">
        <f>'Input Data'!F13</f>
        <v>0</v>
      </c>
      <c r="P8" s="779"/>
      <c r="Q8" s="659">
        <f>'Input Data'!H13</f>
        <v>0</v>
      </c>
    </row>
    <row r="9" spans="1:17" ht="16.5" thickTop="1" x14ac:dyDescent="0.2">
      <c r="A9" s="780" t="s">
        <v>196</v>
      </c>
      <c r="B9" s="781"/>
      <c r="C9" s="65"/>
      <c r="D9" s="782">
        <f>'Input Data'!F5</f>
        <v>0</v>
      </c>
      <c r="E9" s="782"/>
      <c r="F9" s="782"/>
      <c r="G9" s="782"/>
      <c r="H9" s="782"/>
      <c r="I9" s="782"/>
      <c r="J9" s="191" t="s">
        <v>198</v>
      </c>
      <c r="K9" s="190">
        <f>'Input Data'!F6</f>
        <v>0</v>
      </c>
      <c r="L9" s="126" t="s">
        <v>199</v>
      </c>
      <c r="M9" s="140"/>
      <c r="N9" s="140"/>
      <c r="O9" s="786">
        <f>'Input Data'!D5</f>
        <v>0</v>
      </c>
      <c r="P9" s="787"/>
      <c r="Q9" s="788"/>
    </row>
    <row r="10" spans="1:17" ht="15.75" x14ac:dyDescent="0.2">
      <c r="A10" s="59" t="s">
        <v>115</v>
      </c>
      <c r="B10" s="24"/>
      <c r="C10" s="66"/>
      <c r="D10" s="737">
        <f>'Input Data'!D14</f>
        <v>0</v>
      </c>
      <c r="E10" s="737"/>
      <c r="F10" s="737"/>
      <c r="G10" s="737"/>
      <c r="H10" s="737"/>
      <c r="I10" s="738"/>
      <c r="J10" s="144" t="s">
        <v>221</v>
      </c>
      <c r="K10" s="658">
        <f>'Input Data'!F7</f>
        <v>0</v>
      </c>
      <c r="L10" s="126" t="s">
        <v>200</v>
      </c>
      <c r="M10" s="140"/>
      <c r="N10" s="140"/>
      <c r="O10" s="1242">
        <f>'Input Data'!$D$6</f>
        <v>0</v>
      </c>
      <c r="P10" s="140"/>
      <c r="Q10" s="68"/>
    </row>
    <row r="11" spans="1:17" ht="15.75" x14ac:dyDescent="0.2">
      <c r="A11" s="783" t="s">
        <v>188</v>
      </c>
      <c r="B11" s="784"/>
      <c r="C11" s="140"/>
      <c r="D11" s="785">
        <f>'Input Data'!D15</f>
        <v>0</v>
      </c>
      <c r="E11" s="785"/>
      <c r="F11" s="785"/>
      <c r="G11" s="785"/>
      <c r="H11" s="785"/>
      <c r="I11" s="785"/>
      <c r="J11" s="66"/>
      <c r="K11" s="66"/>
      <c r="L11" s="69" t="s">
        <v>20</v>
      </c>
      <c r="M11" s="24"/>
      <c r="N11" s="66"/>
      <c r="O11" s="66"/>
      <c r="P11" s="1243">
        <f>'Input Data'!$D$20</f>
        <v>0</v>
      </c>
      <c r="Q11" s="68"/>
    </row>
    <row r="12" spans="1:17" ht="15.75" x14ac:dyDescent="0.2">
      <c r="A12" s="59" t="s">
        <v>121</v>
      </c>
      <c r="B12" s="24"/>
      <c r="C12" s="66"/>
      <c r="D12" s="739">
        <f>'Input Data'!$D$21</f>
        <v>0</v>
      </c>
      <c r="E12" s="739"/>
      <c r="F12" s="739"/>
      <c r="G12" s="739"/>
      <c r="H12" s="739"/>
      <c r="I12" s="738"/>
      <c r="J12" s="66"/>
      <c r="K12" s="66"/>
      <c r="L12" s="143" t="s">
        <v>122</v>
      </c>
      <c r="M12" s="141"/>
      <c r="N12" s="141"/>
      <c r="O12" s="70" t="str">
        <f>'Input Data'!D23</f>
        <v>DESIGN &amp; TENDER</v>
      </c>
      <c r="P12" s="58"/>
      <c r="Q12" s="68"/>
    </row>
    <row r="13" spans="1:17" ht="15.75" x14ac:dyDescent="0.2">
      <c r="A13" s="59" t="s">
        <v>33</v>
      </c>
      <c r="B13" s="24"/>
      <c r="C13" s="66"/>
      <c r="D13" s="777">
        <f>'Input Data'!$D$16</f>
        <v>0</v>
      </c>
      <c r="E13" s="777"/>
      <c r="F13" s="777"/>
      <c r="G13" s="777"/>
      <c r="H13" s="777"/>
      <c r="I13" s="777"/>
      <c r="J13" s="66"/>
      <c r="K13" s="128"/>
      <c r="L13" s="144" t="s">
        <v>140</v>
      </c>
      <c r="M13" s="140"/>
      <c r="N13" s="60"/>
      <c r="O13" s="145">
        <f>'Input Data'!D19</f>
        <v>0</v>
      </c>
      <c r="P13" s="140"/>
      <c r="Q13" s="142"/>
    </row>
    <row r="14" spans="1:17" x14ac:dyDescent="0.2">
      <c r="A14" s="59" t="s">
        <v>34</v>
      </c>
      <c r="B14" s="24"/>
      <c r="C14" s="140"/>
      <c r="D14" s="746" t="str">
        <f>'Input Data'!G17</f>
        <v xml:space="preserve"> No 27422 of 1 April 2005</v>
      </c>
      <c r="E14" s="734"/>
      <c r="F14" s="734"/>
      <c r="G14" s="734"/>
      <c r="H14" s="734"/>
      <c r="I14" s="734"/>
      <c r="J14" s="734"/>
      <c r="K14" s="127"/>
      <c r="L14" s="776" t="s">
        <v>23</v>
      </c>
      <c r="M14" s="764"/>
      <c r="N14" s="764"/>
      <c r="O14" s="71">
        <f>'Input Data'!$D$22</f>
        <v>0</v>
      </c>
      <c r="P14" s="58"/>
      <c r="Q14" s="72"/>
    </row>
    <row r="15" spans="1:17" ht="15.75" thickBot="1" x14ac:dyDescent="0.25">
      <c r="A15" s="62" t="s">
        <v>127</v>
      </c>
      <c r="B15" s="64"/>
      <c r="C15" s="140"/>
      <c r="D15" s="744" t="str">
        <f>IF('Input Data'!$C$8="e", "USE INVOICE FOR ENGINEERING PROJECT","BUILDING PROJECT")</f>
        <v>BUILDING PROJECT</v>
      </c>
      <c r="E15" s="745"/>
      <c r="F15" s="745"/>
      <c r="G15" s="745"/>
      <c r="H15" s="745"/>
      <c r="I15" s="745"/>
      <c r="J15" s="745"/>
      <c r="K15" s="63"/>
      <c r="L15" s="775" t="s">
        <v>123</v>
      </c>
      <c r="M15" s="764"/>
      <c r="N15" s="764"/>
      <c r="O15" s="67">
        <f>'Input Data'!D7</f>
        <v>0</v>
      </c>
      <c r="P15" s="140"/>
      <c r="Q15" s="73"/>
    </row>
    <row r="16" spans="1:17" ht="24.75" customHeight="1" thickTop="1" thickBot="1" x14ac:dyDescent="0.25">
      <c r="A16" s="771"/>
      <c r="B16" s="772"/>
      <c r="C16" s="772"/>
      <c r="D16" s="772"/>
      <c r="E16" s="772"/>
      <c r="F16" s="772"/>
      <c r="G16" s="772"/>
      <c r="H16" s="772"/>
      <c r="I16" s="772"/>
      <c r="J16" s="146"/>
      <c r="K16" s="124"/>
      <c r="L16" s="773" t="s">
        <v>138</v>
      </c>
      <c r="M16" s="766"/>
      <c r="N16" s="766"/>
      <c r="O16" s="766"/>
      <c r="P16" s="774"/>
      <c r="Q16" s="636">
        <f>IF('Input Data'!$F$28=1,80%*'Input Data'!$H$37,'Input Data'!$H$37)</f>
        <v>0</v>
      </c>
    </row>
    <row r="17" spans="1:17" ht="21.75" customHeight="1" thickTop="1" x14ac:dyDescent="0.2">
      <c r="A17" s="426" t="s">
        <v>148</v>
      </c>
      <c r="B17" s="74"/>
      <c r="C17" s="74"/>
      <c r="D17" s="74"/>
      <c r="E17" s="74"/>
      <c r="F17" s="74"/>
      <c r="G17" s="74"/>
      <c r="H17" s="74"/>
      <c r="I17" s="74"/>
      <c r="J17" s="74"/>
      <c r="K17" s="74"/>
      <c r="L17" s="74"/>
      <c r="M17" s="74"/>
      <c r="N17" s="74"/>
      <c r="O17" s="74"/>
      <c r="P17" s="74"/>
      <c r="Q17" s="637"/>
    </row>
    <row r="18" spans="1:17" ht="18" x14ac:dyDescent="0.2">
      <c r="A18" s="425"/>
      <c r="B18" s="22"/>
      <c r="C18" s="25"/>
      <c r="D18" s="34"/>
      <c r="E18" s="34"/>
      <c r="F18" s="34"/>
      <c r="G18" s="34"/>
      <c r="H18" s="34"/>
      <c r="I18" s="36"/>
      <c r="J18" s="37"/>
      <c r="K18" s="27">
        <f>IF('Input Data'!$C$8="b",IF('Input Data'!$C$17=1,VLOOKUP($Q$16,SCALE_2003B,3),IF('Input Data'!$C$17=2,VLOOKUP($Q$16,SCALE_2004B,3),IF('Input Data'!$C$17=3,VLOOKUP($Q$16,SCALE_2005B,3),IF('Input Data'!$C$17=4,VLOOKUP($Q$16,SCALE_2006B,3))))))</f>
        <v>0</v>
      </c>
      <c r="L18" s="75" t="s">
        <v>124</v>
      </c>
      <c r="M18" s="76">
        <f>IF('Input Data'!$C$8="b",IF('Input Data'!$C$17=1,VLOOKUP($Q$16,SCALE_2003B,4),IF('Input Data'!$C$17=2,VLOOKUP($Q$16,SCALE_2004B,4),IF('Input Data'!$C$17=3,VLOOKUP($Q$16,SCALE_2005B,4),IF('Input Data'!$C$17=4,VLOOKUP($Q$16,SCALE_2006B,4),0)))))</f>
        <v>0.125</v>
      </c>
      <c r="N18" s="77" t="s">
        <v>1</v>
      </c>
      <c r="O18" s="78">
        <f>$Q$16-(IF('Input Data'!$C$8="b",IF('Input Data'!$C$17=1,VLOOKUP($Q$16,SCALE_2003B,1),IF('Input Data'!$C$17=2,VLOOKUP($Q$16,SCALE_2004B,1),IF('Input Data'!$C$17=3,VLOOKUP($Q$16,SCALE_2005B,1),IF('Input Data'!$C$17=4,VLOOKUP($Q$16,SCALE_2006B,1),$Q$16))))))</f>
        <v>0</v>
      </c>
      <c r="P18" s="79" t="s">
        <v>3</v>
      </c>
      <c r="Q18" s="638">
        <f>IF('Input Data'!H37&gt;'Input Data'!H25,(K18+M18*O18),0)</f>
        <v>0</v>
      </c>
    </row>
    <row r="19" spans="1:17" ht="8.25" customHeight="1" x14ac:dyDescent="0.2">
      <c r="A19" s="80"/>
      <c r="B19" s="22"/>
      <c r="C19" s="25"/>
      <c r="D19" s="81"/>
      <c r="E19" s="81"/>
      <c r="F19" s="81"/>
      <c r="G19" s="81"/>
      <c r="H19" s="81"/>
      <c r="I19" s="25"/>
      <c r="J19" s="25"/>
      <c r="K19" s="82"/>
      <c r="L19" s="83"/>
      <c r="M19" s="84"/>
      <c r="N19" s="77"/>
      <c r="O19" s="27"/>
      <c r="P19" s="27"/>
      <c r="Q19" s="639"/>
    </row>
    <row r="20" spans="1:17" ht="12" customHeight="1" x14ac:dyDescent="0.2">
      <c r="A20" s="139"/>
      <c r="B20" s="140"/>
      <c r="C20" s="140"/>
      <c r="D20" s="140"/>
      <c r="E20" s="174"/>
      <c r="F20" s="174"/>
      <c r="G20" s="174"/>
      <c r="H20" s="174"/>
      <c r="I20" s="85"/>
      <c r="J20" s="86"/>
      <c r="K20" s="27"/>
      <c r="L20" s="87"/>
      <c r="M20" s="76"/>
      <c r="N20" s="77"/>
      <c r="O20" s="78"/>
      <c r="P20" s="79"/>
      <c r="Q20" s="638"/>
    </row>
    <row r="21" spans="1:17" ht="15" customHeight="1" x14ac:dyDescent="0.2">
      <c r="A21" s="139"/>
      <c r="B21" s="140"/>
      <c r="C21" s="140"/>
      <c r="D21" s="140"/>
      <c r="E21" s="174"/>
      <c r="F21" s="174"/>
      <c r="G21" s="174"/>
      <c r="H21" s="174"/>
      <c r="I21" s="85"/>
      <c r="J21" s="86"/>
      <c r="K21" s="27"/>
      <c r="L21" s="87"/>
      <c r="M21" s="140"/>
      <c r="N21" s="88" t="s">
        <v>141</v>
      </c>
      <c r="O21" s="78"/>
      <c r="P21" s="79"/>
      <c r="Q21" s="640">
        <f>SUM(Q18:Q20)</f>
        <v>0</v>
      </c>
    </row>
    <row r="22" spans="1:17" ht="7.5" customHeight="1" thickBot="1" x14ac:dyDescent="0.25">
      <c r="A22" s="89"/>
      <c r="B22" s="43"/>
      <c r="C22" s="90"/>
      <c r="D22" s="91"/>
      <c r="E22" s="91"/>
      <c r="F22" s="91"/>
      <c r="G22" s="91"/>
      <c r="H22" s="91"/>
      <c r="I22" s="90"/>
      <c r="J22" s="90"/>
      <c r="K22" s="92"/>
      <c r="L22" s="93"/>
      <c r="M22" s="94"/>
      <c r="N22" s="95"/>
      <c r="O22" s="93"/>
      <c r="P22" s="93"/>
      <c r="Q22" s="641"/>
    </row>
    <row r="23" spans="1:17" ht="21" customHeight="1" thickTop="1" x14ac:dyDescent="0.2">
      <c r="A23" s="96" t="s">
        <v>149</v>
      </c>
      <c r="B23" s="22"/>
      <c r="C23" s="25"/>
      <c r="D23" s="81"/>
      <c r="E23" s="81"/>
      <c r="F23" s="81"/>
      <c r="G23" s="81"/>
      <c r="H23" s="81"/>
      <c r="I23" s="25"/>
      <c r="J23" s="25"/>
      <c r="K23" s="82"/>
      <c r="L23" s="27"/>
      <c r="M23" s="84"/>
      <c r="N23" s="77"/>
      <c r="O23" s="27"/>
      <c r="P23" s="27"/>
      <c r="Q23" s="642"/>
    </row>
    <row r="24" spans="1:17" x14ac:dyDescent="0.2">
      <c r="A24" s="742" t="s">
        <v>213</v>
      </c>
      <c r="B24" s="732"/>
      <c r="C24" s="22"/>
      <c r="D24" s="22"/>
      <c r="E24" s="22"/>
      <c r="F24" s="22"/>
      <c r="G24" s="22"/>
      <c r="H24" s="22"/>
      <c r="I24" s="140"/>
      <c r="J24" s="34"/>
      <c r="K24" s="635">
        <f>IF('Input Data'!$E$23=1,Scales!$K$4,IF('Input Data'!$E$23=2,Scales!$K$5,IF('Input Data'!$E$23=3,Scales!$K$6,0.75)))</f>
        <v>0.44499999999999995</v>
      </c>
      <c r="L24" s="79" t="s">
        <v>2</v>
      </c>
      <c r="M24" s="27">
        <f>'Input Data'!$H$29</f>
        <v>0</v>
      </c>
      <c r="N24" s="77" t="s">
        <v>26</v>
      </c>
      <c r="O24" s="27">
        <f>$Q$18</f>
        <v>0</v>
      </c>
      <c r="P24" s="82"/>
      <c r="Q24" s="639">
        <f>IF('Input Data'!D25="Y",0,IF(M25=0,0,K24*M24/M25*O24))</f>
        <v>0</v>
      </c>
    </row>
    <row r="25" spans="1:17" x14ac:dyDescent="0.2">
      <c r="A25" s="743"/>
      <c r="B25" s="732"/>
      <c r="C25" s="22"/>
      <c r="D25" s="22"/>
      <c r="E25" s="22"/>
      <c r="F25" s="22"/>
      <c r="G25" s="22"/>
      <c r="H25" s="22"/>
      <c r="I25" s="97"/>
      <c r="J25" s="81"/>
      <c r="K25" s="85"/>
      <c r="L25" s="27"/>
      <c r="M25" s="427">
        <f>'Input Data'!H37</f>
        <v>0</v>
      </c>
      <c r="N25" s="77"/>
      <c r="O25" s="27"/>
      <c r="P25" s="82"/>
      <c r="Q25" s="639"/>
    </row>
    <row r="26" spans="1:17" ht="8.25" customHeight="1" x14ac:dyDescent="0.2">
      <c r="A26" s="23"/>
      <c r="B26" s="14"/>
      <c r="C26" s="22"/>
      <c r="D26" s="22"/>
      <c r="E26" s="22"/>
      <c r="F26" s="22"/>
      <c r="G26" s="22"/>
      <c r="H26" s="22"/>
      <c r="I26" s="98"/>
      <c r="J26" s="86"/>
      <c r="K26" s="35"/>
      <c r="L26" s="99"/>
      <c r="M26" s="99"/>
      <c r="N26" s="100"/>
      <c r="O26" s="99"/>
      <c r="P26" s="99"/>
      <c r="Q26" s="643"/>
    </row>
    <row r="27" spans="1:17" ht="18.75" customHeight="1" x14ac:dyDescent="0.2">
      <c r="A27" s="729" t="s">
        <v>214</v>
      </c>
      <c r="B27" s="730"/>
      <c r="C27" s="731"/>
      <c r="D27" s="732"/>
      <c r="E27" s="176"/>
      <c r="F27" s="176"/>
      <c r="G27" s="85"/>
      <c r="H27" s="176"/>
      <c r="I27" s="98">
        <f>IF('Input Data'!$H$30&gt;0,1.25,0)</f>
        <v>0</v>
      </c>
      <c r="J27" s="34" t="s">
        <v>1</v>
      </c>
      <c r="K27" s="635">
        <f>IF('Input Data'!$E$23=1,Scales!$K$4,IF('Input Data'!$E$23=2,Scales!$K$5,IF('Input Data'!$E$23=3,Scales!$K$6,0.75)))</f>
        <v>0.44499999999999995</v>
      </c>
      <c r="L27" s="79" t="s">
        <v>2</v>
      </c>
      <c r="M27" s="27">
        <f>'Input Data'!$H$30</f>
        <v>0</v>
      </c>
      <c r="N27" s="77" t="s">
        <v>26</v>
      </c>
      <c r="O27" s="27">
        <f>$Q$18</f>
        <v>0</v>
      </c>
      <c r="P27" s="27"/>
      <c r="Q27" s="639">
        <f>IF('Input Data'!D25="Y",0,IF(M28=0,0,I27*K27*M27/M28*O27))</f>
        <v>0</v>
      </c>
    </row>
    <row r="28" spans="1:17" ht="15" customHeight="1" x14ac:dyDescent="0.2">
      <c r="A28" s="733"/>
      <c r="B28" s="734"/>
      <c r="C28" s="734"/>
      <c r="D28" s="734"/>
      <c r="E28" s="22"/>
      <c r="F28" s="22"/>
      <c r="G28" s="22"/>
      <c r="H28" s="22"/>
      <c r="I28" s="98"/>
      <c r="J28" s="86"/>
      <c r="K28" s="35"/>
      <c r="L28" s="99"/>
      <c r="M28" s="427">
        <f>'Input Data'!H37</f>
        <v>0</v>
      </c>
      <c r="N28" s="100"/>
      <c r="O28" s="99"/>
      <c r="P28" s="99"/>
      <c r="Q28" s="643"/>
    </row>
    <row r="29" spans="1:17" ht="8.25" customHeight="1" x14ac:dyDescent="0.2">
      <c r="A29" s="16"/>
      <c r="B29" s="17"/>
      <c r="C29" s="17"/>
      <c r="D29" s="17"/>
      <c r="E29" s="22"/>
      <c r="F29" s="22"/>
      <c r="G29" s="22"/>
      <c r="H29" s="22"/>
      <c r="I29" s="98"/>
      <c r="J29" s="86"/>
      <c r="K29" s="85"/>
      <c r="L29" s="79"/>
      <c r="M29" s="101"/>
      <c r="N29" s="100"/>
      <c r="O29" s="101"/>
      <c r="P29" s="99"/>
      <c r="Q29" s="643"/>
    </row>
    <row r="30" spans="1:17" ht="16.5" customHeight="1" x14ac:dyDescent="0.2">
      <c r="A30" s="761" t="s">
        <v>145</v>
      </c>
      <c r="B30" s="762"/>
      <c r="C30" s="762"/>
      <c r="D30" s="762"/>
      <c r="E30" s="22"/>
      <c r="F30" s="22"/>
      <c r="G30" s="22"/>
      <c r="H30" s="22"/>
      <c r="I30" s="102">
        <f>IF('Input Data'!$H$31&gt;0,0.25,0)</f>
        <v>0</v>
      </c>
      <c r="J30" s="86" t="s">
        <v>26</v>
      </c>
      <c r="K30" s="635">
        <f>IF('Input Data'!$E$23=1,Scales!$K$4,IF('Input Data'!$E$23=2,Scales!$K$5,IF('Input Data'!$E$23=3,Scales!$K$6,0.75)))</f>
        <v>0.44499999999999995</v>
      </c>
      <c r="L30" s="79"/>
      <c r="M30" s="27">
        <f>'Input Data'!$H$31</f>
        <v>0</v>
      </c>
      <c r="N30" s="100" t="s">
        <v>26</v>
      </c>
      <c r="O30" s="27">
        <f>$Q$18</f>
        <v>0</v>
      </c>
      <c r="P30" s="34"/>
      <c r="Q30" s="639">
        <f>IF('Input Data'!D25="Y",0,IF(M31=0,0,I30*K30*M30/M31*O30))</f>
        <v>0</v>
      </c>
    </row>
    <row r="31" spans="1:17" ht="16.5" customHeight="1" x14ac:dyDescent="0.2">
      <c r="A31" s="763"/>
      <c r="B31" s="764"/>
      <c r="C31" s="764"/>
      <c r="D31" s="764"/>
      <c r="E31" s="22"/>
      <c r="F31" s="22"/>
      <c r="G31" s="22"/>
      <c r="H31" s="22"/>
      <c r="I31" s="98"/>
      <c r="J31" s="86"/>
      <c r="K31" s="85"/>
      <c r="L31" s="79"/>
      <c r="M31" s="427">
        <f>'Input Data'!H37</f>
        <v>0</v>
      </c>
      <c r="N31" s="100"/>
      <c r="O31" s="101"/>
      <c r="P31" s="99"/>
      <c r="Q31" s="643"/>
    </row>
    <row r="32" spans="1:17" ht="10.5" customHeight="1" x14ac:dyDescent="0.2">
      <c r="A32" s="21"/>
      <c r="B32" s="14"/>
      <c r="C32" s="22"/>
      <c r="D32" s="22"/>
      <c r="E32" s="22"/>
      <c r="F32" s="22"/>
      <c r="G32" s="22"/>
      <c r="H32" s="22"/>
      <c r="I32" s="98"/>
      <c r="J32" s="86"/>
      <c r="K32" s="85"/>
      <c r="L32" s="79"/>
      <c r="M32" s="101"/>
      <c r="N32" s="100"/>
      <c r="O32" s="101"/>
      <c r="P32" s="99"/>
      <c r="Q32" s="643"/>
    </row>
    <row r="33" spans="1:17" ht="13.5" customHeight="1" x14ac:dyDescent="0.2">
      <c r="A33" s="729" t="s">
        <v>208</v>
      </c>
      <c r="B33" s="730"/>
      <c r="C33" s="731"/>
      <c r="D33" s="732"/>
      <c r="E33" s="176"/>
      <c r="F33" s="176"/>
      <c r="G33" s="176"/>
      <c r="H33" s="176"/>
      <c r="I33" s="102">
        <f>IF('Input Data'!$H$32&gt;0,0.33,0)</f>
        <v>0</v>
      </c>
      <c r="J33" s="34" t="s">
        <v>1</v>
      </c>
      <c r="K33" s="635">
        <f>IF('Input Data'!$E$23=1,Scales!$K$4,IF('Input Data'!$E$23=2,Scales!$K$5,IF('Input Data'!$E$23=3,Scales!$K$6,0.75)))</f>
        <v>0.44499999999999995</v>
      </c>
      <c r="L33" s="79" t="s">
        <v>2</v>
      </c>
      <c r="M33" s="27">
        <f>'Input Data'!$H$32</f>
        <v>0</v>
      </c>
      <c r="N33" s="77" t="s">
        <v>26</v>
      </c>
      <c r="O33" s="27">
        <f>$Q$18</f>
        <v>0</v>
      </c>
      <c r="P33" s="27"/>
      <c r="Q33" s="639">
        <f>IF('Input Data'!D25="Y",0,IF(M34=0,0,I33*K33*M33/M34*O33))</f>
        <v>0</v>
      </c>
    </row>
    <row r="34" spans="1:17" ht="22.5" customHeight="1" x14ac:dyDescent="0.2">
      <c r="A34" s="733"/>
      <c r="B34" s="734"/>
      <c r="C34" s="734"/>
      <c r="D34" s="734"/>
      <c r="E34" s="22"/>
      <c r="F34" s="22"/>
      <c r="G34" s="22"/>
      <c r="H34" s="22"/>
      <c r="I34" s="98"/>
      <c r="J34" s="86"/>
      <c r="K34" s="85"/>
      <c r="L34" s="79"/>
      <c r="M34" s="427">
        <f>'Input Data'!H37</f>
        <v>0</v>
      </c>
      <c r="N34" s="100"/>
      <c r="O34" s="101"/>
      <c r="P34" s="99"/>
      <c r="Q34" s="643"/>
    </row>
    <row r="35" spans="1:17" ht="9.75" customHeight="1" x14ac:dyDescent="0.2">
      <c r="A35" s="23"/>
      <c r="B35" s="14"/>
      <c r="C35" s="22"/>
      <c r="D35" s="22"/>
      <c r="E35" s="22"/>
      <c r="F35" s="22"/>
      <c r="G35" s="22"/>
      <c r="H35" s="22"/>
      <c r="I35" s="98"/>
      <c r="J35" s="86"/>
      <c r="K35" s="85"/>
      <c r="L35" s="79"/>
      <c r="M35" s="101"/>
      <c r="N35" s="100"/>
      <c r="O35" s="101"/>
      <c r="P35" s="99"/>
      <c r="Q35" s="643"/>
    </row>
    <row r="36" spans="1:17" ht="15.75" customHeight="1" x14ac:dyDescent="0.2">
      <c r="A36" s="761" t="s">
        <v>209</v>
      </c>
      <c r="B36" s="767"/>
      <c r="C36" s="767"/>
      <c r="D36" s="767"/>
      <c r="E36" s="178"/>
      <c r="F36" s="178"/>
      <c r="G36" s="102">
        <f>IF('Input Data'!$H$33&gt;0,0.25,0)</f>
        <v>0</v>
      </c>
      <c r="H36" s="34" t="s">
        <v>1</v>
      </c>
      <c r="I36" s="98">
        <f>IF('Input Data'!$H$33&gt;0,1.25,0)</f>
        <v>0</v>
      </c>
      <c r="J36" s="34" t="s">
        <v>1</v>
      </c>
      <c r="K36" s="635">
        <f>IF('Input Data'!$E$23=1,Scales!$K$4,IF('Input Data'!$E$23=2,Scales!$K$5,IF('Input Data'!$E$23=3,Scales!$K$6,0.75)))</f>
        <v>0.44499999999999995</v>
      </c>
      <c r="L36" s="79" t="s">
        <v>2</v>
      </c>
      <c r="M36" s="27">
        <f>'Input Data'!$H$33</f>
        <v>0</v>
      </c>
      <c r="N36" s="34" t="s">
        <v>1</v>
      </c>
      <c r="O36" s="27">
        <f>$Q$18</f>
        <v>0</v>
      </c>
      <c r="P36" s="99"/>
      <c r="Q36" s="639">
        <f>IF('Input Data'!D25="Y",0,IF(M37=0,0,G36*I36*K36*M36/M37*O36))</f>
        <v>0</v>
      </c>
    </row>
    <row r="37" spans="1:17" ht="21.75" customHeight="1" x14ac:dyDescent="0.2">
      <c r="A37" s="763"/>
      <c r="B37" s="764"/>
      <c r="C37" s="764"/>
      <c r="D37" s="764"/>
      <c r="E37" s="178"/>
      <c r="F37" s="178"/>
      <c r="G37" s="178"/>
      <c r="H37" s="178"/>
      <c r="I37" s="98"/>
      <c r="J37" s="86"/>
      <c r="K37" s="85"/>
      <c r="L37" s="99"/>
      <c r="M37" s="427">
        <f>'Input Data'!H37</f>
        <v>0</v>
      </c>
      <c r="N37" s="100"/>
      <c r="O37" s="99"/>
      <c r="P37" s="99"/>
      <c r="Q37" s="643"/>
    </row>
    <row r="38" spans="1:17" ht="9.75" customHeight="1" x14ac:dyDescent="0.2">
      <c r="A38" s="23"/>
      <c r="B38" s="14"/>
      <c r="C38" s="22"/>
      <c r="D38" s="22"/>
      <c r="E38" s="22"/>
      <c r="F38" s="22"/>
      <c r="G38" s="22"/>
      <c r="H38" s="22"/>
      <c r="I38" s="98"/>
      <c r="J38" s="86"/>
      <c r="K38" s="85"/>
      <c r="L38" s="79"/>
      <c r="M38" s="101"/>
      <c r="N38" s="100"/>
      <c r="O38" s="101"/>
      <c r="P38" s="99"/>
      <c r="Q38" s="643"/>
    </row>
    <row r="39" spans="1:17" ht="17.25" customHeight="1" x14ac:dyDescent="0.2">
      <c r="A39" s="761" t="s">
        <v>210</v>
      </c>
      <c r="B39" s="767"/>
      <c r="C39" s="767"/>
      <c r="D39" s="767"/>
      <c r="E39" s="140"/>
      <c r="F39" s="140"/>
      <c r="G39" s="102">
        <f>IF('Input Data'!$H$34&gt;0,0.33,0)</f>
        <v>0</v>
      </c>
      <c r="H39" s="34" t="s">
        <v>1</v>
      </c>
      <c r="I39" s="98">
        <f>IF('Input Data'!$H$34&gt;0,1.25,0)</f>
        <v>0</v>
      </c>
      <c r="J39" s="34" t="s">
        <v>1</v>
      </c>
      <c r="K39" s="635">
        <f>IF('Input Data'!$E$23=1,Scales!$K$4,IF('Input Data'!$E$23=2,Scales!$K$5,IF('Input Data'!$E$23=3,Scales!$K$6,0.75)))</f>
        <v>0.44499999999999995</v>
      </c>
      <c r="L39" s="79" t="s">
        <v>2</v>
      </c>
      <c r="M39" s="27">
        <f>'Input Data'!$H$34</f>
        <v>0</v>
      </c>
      <c r="N39" s="167" t="s">
        <v>26</v>
      </c>
      <c r="O39" s="27">
        <f>$Q$18</f>
        <v>0</v>
      </c>
      <c r="P39" s="140"/>
      <c r="Q39" s="639">
        <f>IF('Input Data'!D25="Y",0,IF(M40=0,0,G39*I39*K39*M39/M40*O39))</f>
        <v>0</v>
      </c>
    </row>
    <row r="40" spans="1:17" ht="22.5" customHeight="1" x14ac:dyDescent="0.2">
      <c r="A40" s="763"/>
      <c r="B40" s="764"/>
      <c r="C40" s="764"/>
      <c r="D40" s="764"/>
      <c r="E40" s="140"/>
      <c r="F40" s="140"/>
      <c r="G40" s="140"/>
      <c r="H40" s="140"/>
      <c r="I40" s="140"/>
      <c r="J40" s="140"/>
      <c r="K40" s="140"/>
      <c r="L40" s="140"/>
      <c r="M40" s="427">
        <f>'Input Data'!H37</f>
        <v>0</v>
      </c>
      <c r="N40" s="167"/>
      <c r="O40" s="140"/>
      <c r="P40" s="140"/>
      <c r="Q40" s="644"/>
    </row>
    <row r="41" spans="1:17" ht="13.5" customHeight="1" x14ac:dyDescent="0.2">
      <c r="A41" s="9"/>
      <c r="B41" s="178"/>
      <c r="C41" s="178"/>
      <c r="D41" s="178"/>
      <c r="E41" s="178"/>
      <c r="F41" s="178"/>
      <c r="G41" s="140"/>
      <c r="H41" s="140"/>
      <c r="I41" s="140"/>
      <c r="J41" s="140"/>
      <c r="K41" s="140"/>
      <c r="L41" s="140"/>
      <c r="M41" s="140"/>
      <c r="N41" s="167"/>
      <c r="O41" s="140"/>
      <c r="P41" s="140"/>
      <c r="Q41" s="644"/>
    </row>
    <row r="42" spans="1:17" ht="20.25" customHeight="1" x14ac:dyDescent="0.2">
      <c r="A42" s="761" t="s">
        <v>211</v>
      </c>
      <c r="B42" s="767"/>
      <c r="C42" s="767"/>
      <c r="D42" s="767"/>
      <c r="E42" s="140"/>
      <c r="F42" s="178"/>
      <c r="G42" s="102">
        <f>IF('Input Data'!$H$35&gt;0,0.33,0)</f>
        <v>0</v>
      </c>
      <c r="H42" s="34" t="s">
        <v>1</v>
      </c>
      <c r="I42" s="102">
        <f>IF('Input Data'!$H$35&gt;0,0.25,0)</f>
        <v>0</v>
      </c>
      <c r="J42" s="34" t="s">
        <v>1</v>
      </c>
      <c r="K42" s="635">
        <f>IF('Input Data'!$E$23=1,Scales!$K$4,IF('Input Data'!$E$23=2,Scales!$K$5,IF('Input Data'!$E$23=3,Scales!$K$6,0.75)))</f>
        <v>0.44499999999999995</v>
      </c>
      <c r="L42" s="79" t="s">
        <v>2</v>
      </c>
      <c r="M42" s="27">
        <f>'Input Data'!$H$35</f>
        <v>0</v>
      </c>
      <c r="N42" s="77" t="s">
        <v>26</v>
      </c>
      <c r="O42" s="27">
        <f>$Q$18</f>
        <v>0</v>
      </c>
      <c r="P42" s="99"/>
      <c r="Q42" s="639">
        <f>IF('Input Data'!D25="Y",0,IF(M43=0,0,I42*G42*K42*M42/M43*O42))</f>
        <v>0</v>
      </c>
    </row>
    <row r="43" spans="1:17" ht="24.75" customHeight="1" x14ac:dyDescent="0.2">
      <c r="A43" s="763"/>
      <c r="B43" s="764"/>
      <c r="C43" s="764"/>
      <c r="D43" s="764"/>
      <c r="E43" s="178"/>
      <c r="F43" s="178"/>
      <c r="G43" s="178"/>
      <c r="H43" s="178"/>
      <c r="I43" s="98"/>
      <c r="J43" s="86"/>
      <c r="K43" s="85"/>
      <c r="L43" s="99"/>
      <c r="M43" s="427">
        <f>'Input Data'!H37</f>
        <v>0</v>
      </c>
      <c r="N43" s="100"/>
      <c r="O43" s="99"/>
      <c r="P43" s="99"/>
      <c r="Q43" s="643"/>
    </row>
    <row r="44" spans="1:17" ht="13.5" customHeight="1" x14ac:dyDescent="0.2">
      <c r="A44" s="9"/>
      <c r="B44" s="178"/>
      <c r="C44" s="178"/>
      <c r="D44" s="178"/>
      <c r="E44" s="178"/>
      <c r="F44" s="178"/>
      <c r="G44" s="178"/>
      <c r="H44" s="178"/>
      <c r="I44" s="98"/>
      <c r="J44" s="86"/>
      <c r="K44" s="85"/>
      <c r="L44" s="99"/>
      <c r="M44" s="99"/>
      <c r="N44" s="100"/>
      <c r="O44" s="99"/>
      <c r="P44" s="99"/>
      <c r="Q44" s="643"/>
    </row>
    <row r="45" spans="1:17" ht="21.75" customHeight="1" x14ac:dyDescent="0.2">
      <c r="A45" s="761" t="s">
        <v>151</v>
      </c>
      <c r="B45" s="767"/>
      <c r="C45" s="767"/>
      <c r="D45" s="767"/>
      <c r="E45" s="102">
        <f>IF('Input Data'!$H$36&gt;0,0.33,0)</f>
        <v>0</v>
      </c>
      <c r="F45" s="34" t="s">
        <v>1</v>
      </c>
      <c r="G45" s="102">
        <f>IF('Input Data'!$H$36&gt;0,0.25,0)</f>
        <v>0</v>
      </c>
      <c r="H45" s="34" t="s">
        <v>1</v>
      </c>
      <c r="I45" s="98">
        <f>IF('Input Data'!$H$36&gt;0,1.25,0)</f>
        <v>0</v>
      </c>
      <c r="J45" s="34" t="s">
        <v>1</v>
      </c>
      <c r="K45" s="635">
        <f>IF('Input Data'!$E$23=1,Scales!$K$4,IF('Input Data'!$E$23=2,Scales!$K$5,IF('Input Data'!$E$23=3,Scales!$K$6,0.75)))</f>
        <v>0.44499999999999995</v>
      </c>
      <c r="L45" s="79" t="s">
        <v>2</v>
      </c>
      <c r="M45" s="27">
        <f>'Input Data'!$H$36</f>
        <v>0</v>
      </c>
      <c r="N45" s="34" t="s">
        <v>1</v>
      </c>
      <c r="O45" s="27">
        <f>$Q$18</f>
        <v>0</v>
      </c>
      <c r="P45" s="99"/>
      <c r="Q45" s="639">
        <f>IF('Input Data'!D25="Y",0,IF(M46=0,0,G45*E45*I45*K45*M45/M46*O45))</f>
        <v>0</v>
      </c>
    </row>
    <row r="46" spans="1:17" ht="23.25" customHeight="1" x14ac:dyDescent="0.2">
      <c r="A46" s="763"/>
      <c r="B46" s="764"/>
      <c r="C46" s="764"/>
      <c r="D46" s="764"/>
      <c r="E46" s="178"/>
      <c r="F46" s="178"/>
      <c r="G46" s="178"/>
      <c r="H46" s="178"/>
      <c r="I46" s="140"/>
      <c r="J46" s="86"/>
      <c r="K46" s="85"/>
      <c r="L46" s="99"/>
      <c r="M46" s="427">
        <f>'Input Data'!H37</f>
        <v>0</v>
      </c>
      <c r="N46" s="100"/>
      <c r="O46" s="99"/>
      <c r="P46" s="99"/>
      <c r="Q46" s="643"/>
    </row>
    <row r="47" spans="1:17" ht="19.5" customHeight="1" x14ac:dyDescent="0.2">
      <c r="A47" s="177"/>
      <c r="B47" s="39" t="s">
        <v>206</v>
      </c>
      <c r="C47" s="140"/>
      <c r="D47" s="141"/>
      <c r="E47" s="178"/>
      <c r="F47" s="178"/>
      <c r="G47" s="178"/>
      <c r="H47" s="178"/>
      <c r="I47" s="98"/>
      <c r="J47" s="86"/>
      <c r="K47" s="85"/>
      <c r="L47" s="99"/>
      <c r="M47" s="99"/>
      <c r="N47" s="100"/>
      <c r="O47" s="99"/>
      <c r="P47" s="99"/>
      <c r="Q47" s="645">
        <f>SUM(Q24:Q46)</f>
        <v>0</v>
      </c>
    </row>
    <row r="48" spans="1:17" ht="8.25" customHeight="1" thickBot="1" x14ac:dyDescent="0.25">
      <c r="A48" s="11"/>
      <c r="B48" s="179"/>
      <c r="C48" s="179"/>
      <c r="D48" s="179"/>
      <c r="E48" s="179"/>
      <c r="F48" s="179"/>
      <c r="G48" s="179"/>
      <c r="H48" s="179"/>
      <c r="I48" s="103"/>
      <c r="J48" s="104"/>
      <c r="K48" s="105"/>
      <c r="L48" s="106"/>
      <c r="M48" s="106"/>
      <c r="N48" s="107"/>
      <c r="O48" s="106"/>
      <c r="P48" s="106"/>
      <c r="Q48" s="646"/>
    </row>
    <row r="49" spans="1:17" ht="9" customHeight="1" x14ac:dyDescent="0.2">
      <c r="A49" s="21"/>
      <c r="B49" s="14"/>
      <c r="C49" s="98"/>
      <c r="D49" s="34"/>
      <c r="E49" s="34"/>
      <c r="F49" s="34"/>
      <c r="G49" s="34"/>
      <c r="H49" s="34"/>
      <c r="I49" s="36"/>
      <c r="J49" s="37"/>
      <c r="K49" s="99"/>
      <c r="L49" s="108"/>
      <c r="M49" s="99"/>
      <c r="N49" s="100"/>
      <c r="O49" s="99"/>
      <c r="P49" s="79"/>
      <c r="Q49" s="643"/>
    </row>
    <row r="50" spans="1:17" ht="15.75" thickBot="1" x14ac:dyDescent="0.25">
      <c r="A50" s="109"/>
      <c r="B50" s="44"/>
      <c r="C50" s="44"/>
      <c r="D50" s="44"/>
      <c r="E50" s="44"/>
      <c r="F50" s="44"/>
      <c r="G50" s="110" t="s">
        <v>261</v>
      </c>
      <c r="H50" s="44"/>
      <c r="I50" s="44"/>
      <c r="J50" s="44"/>
      <c r="K50" s="111"/>
      <c r="L50" s="111"/>
      <c r="M50" s="110"/>
      <c r="N50" s="110"/>
      <c r="O50" s="110"/>
      <c r="P50" s="110"/>
      <c r="Q50" s="647">
        <f>Q47</f>
        <v>0</v>
      </c>
    </row>
    <row r="51" spans="1:17" ht="20.25" customHeight="1" thickTop="1" x14ac:dyDescent="0.2">
      <c r="A51" s="13" t="s">
        <v>150</v>
      </c>
      <c r="B51" s="14"/>
      <c r="C51" s="14"/>
      <c r="D51" s="14"/>
      <c r="E51" s="14"/>
      <c r="F51" s="14"/>
      <c r="G51" s="14"/>
      <c r="H51" s="14"/>
      <c r="I51" s="14"/>
      <c r="J51" s="14"/>
      <c r="K51" s="14"/>
      <c r="L51" s="14"/>
      <c r="M51" s="14"/>
      <c r="N51" s="86"/>
      <c r="O51" s="112"/>
      <c r="P51" s="14"/>
      <c r="Q51" s="643"/>
    </row>
    <row r="52" spans="1:17" x14ac:dyDescent="0.2">
      <c r="A52" s="742" t="s">
        <v>213</v>
      </c>
      <c r="B52" s="732"/>
      <c r="C52" s="85"/>
      <c r="D52" s="34"/>
      <c r="E52" s="34"/>
      <c r="F52" s="34"/>
      <c r="G52" s="34"/>
      <c r="H52" s="34"/>
      <c r="I52" s="22"/>
      <c r="J52" s="22"/>
      <c r="K52" s="85">
        <f>IF('Input Data'!$E$23&lt;4,0,IF('Input Data'!$E$23=4,0.2,IF('Input Data'!$E$23=5,0.25)))</f>
        <v>0</v>
      </c>
      <c r="L52" s="37" t="s">
        <v>2</v>
      </c>
      <c r="M52" s="113">
        <f>IF('Input Data'!$E$23&gt;3,'Input Data'!$H$42,0)</f>
        <v>0</v>
      </c>
      <c r="N52" s="77" t="s">
        <v>26</v>
      </c>
      <c r="O52" s="113">
        <f>IF('Input Data'!$E$23&lt;4,0,$Q$18)</f>
        <v>0</v>
      </c>
      <c r="P52" s="27"/>
      <c r="Q52" s="639">
        <f>IF(M53=0,0,K52*M52/M53*O52)</f>
        <v>0</v>
      </c>
    </row>
    <row r="53" spans="1:17" x14ac:dyDescent="0.2">
      <c r="A53" s="743"/>
      <c r="B53" s="732"/>
      <c r="C53" s="25"/>
      <c r="D53" s="81"/>
      <c r="E53" s="81"/>
      <c r="F53" s="81"/>
      <c r="G53" s="81"/>
      <c r="H53" s="81"/>
      <c r="I53" s="22"/>
      <c r="J53" s="22"/>
      <c r="K53" s="85"/>
      <c r="L53" s="25"/>
      <c r="M53" s="428">
        <f>IF('Input Data'!$E$23&lt;4,0,$Q$16)</f>
        <v>0</v>
      </c>
      <c r="N53" s="77"/>
      <c r="O53" s="27"/>
      <c r="P53" s="27"/>
      <c r="Q53" s="639"/>
    </row>
    <row r="54" spans="1:17" ht="9" customHeight="1" x14ac:dyDescent="0.2">
      <c r="A54" s="80"/>
      <c r="B54" s="22"/>
      <c r="C54" s="25"/>
      <c r="D54" s="81"/>
      <c r="E54" s="81"/>
      <c r="F54" s="81"/>
      <c r="G54" s="81"/>
      <c r="H54" s="81"/>
      <c r="I54" s="22"/>
      <c r="J54" s="22"/>
      <c r="K54" s="85"/>
      <c r="L54" s="25"/>
      <c r="M54" s="82"/>
      <c r="N54" s="77"/>
      <c r="O54" s="27"/>
      <c r="P54" s="27"/>
      <c r="Q54" s="639"/>
    </row>
    <row r="55" spans="1:17" ht="16.5" customHeight="1" x14ac:dyDescent="0.2">
      <c r="A55" s="729" t="s">
        <v>214</v>
      </c>
      <c r="B55" s="730"/>
      <c r="C55" s="731"/>
      <c r="D55" s="34"/>
      <c r="E55" s="34"/>
      <c r="F55" s="34"/>
      <c r="G55" s="34"/>
      <c r="H55" s="34"/>
      <c r="I55" s="98">
        <f>IF('Input Data'!$H$43&gt;0,1.25,0)</f>
        <v>0</v>
      </c>
      <c r="J55" s="22" t="s">
        <v>26</v>
      </c>
      <c r="K55" s="85">
        <f>IF('Input Data'!$E$23&lt;4,0,IF('Input Data'!$E$23=4,0.2,IF('Input Data'!$E$23=5,0.25)))</f>
        <v>0</v>
      </c>
      <c r="L55" s="37" t="s">
        <v>2</v>
      </c>
      <c r="M55" s="113">
        <f>IF('Input Data'!$E$23&gt;3,'Input Data'!$G$43,0)</f>
        <v>0</v>
      </c>
      <c r="N55" s="77" t="s">
        <v>26</v>
      </c>
      <c r="O55" s="113">
        <f>IF('Input Data'!$E$23&lt;4,0,$Q$18)</f>
        <v>0</v>
      </c>
      <c r="P55" s="79"/>
      <c r="Q55" s="639">
        <f>IF(M56=0,0,I55*K55*M55/M56*O55)</f>
        <v>0</v>
      </c>
    </row>
    <row r="56" spans="1:17" x14ac:dyDescent="0.2">
      <c r="A56" s="743"/>
      <c r="B56" s="732"/>
      <c r="C56" s="732"/>
      <c r="D56" s="86"/>
      <c r="E56" s="86"/>
      <c r="F56" s="86"/>
      <c r="G56" s="86"/>
      <c r="H56" s="86"/>
      <c r="I56" s="22"/>
      <c r="J56" s="22"/>
      <c r="K56" s="35"/>
      <c r="L56" s="14"/>
      <c r="M56" s="428">
        <f>IF('Input Data'!$E$23&lt;4,0,'Input Data'!H37)</f>
        <v>0</v>
      </c>
      <c r="N56" s="100"/>
      <c r="O56" s="99"/>
      <c r="P56" s="99"/>
      <c r="Q56" s="643"/>
    </row>
    <row r="57" spans="1:17" x14ac:dyDescent="0.2">
      <c r="A57" s="175"/>
      <c r="B57" s="140"/>
      <c r="C57" s="39" t="s">
        <v>262</v>
      </c>
      <c r="D57" s="86"/>
      <c r="E57" s="86"/>
      <c r="F57" s="86"/>
      <c r="G57" s="86"/>
      <c r="H57" s="86"/>
      <c r="I57" s="22"/>
      <c r="J57" s="22"/>
      <c r="K57" s="35"/>
      <c r="L57" s="14"/>
      <c r="M57" s="82"/>
      <c r="N57" s="100"/>
      <c r="O57" s="99"/>
      <c r="P57" s="99"/>
      <c r="Q57" s="645">
        <f>SUM(Q52:Q56)</f>
        <v>0</v>
      </c>
    </row>
    <row r="58" spans="1:17" ht="15.75" thickBot="1" x14ac:dyDescent="0.25">
      <c r="A58" s="180"/>
      <c r="B58" s="155"/>
      <c r="C58" s="155"/>
      <c r="D58" s="104"/>
      <c r="E58" s="104"/>
      <c r="F58" s="104"/>
      <c r="G58" s="104"/>
      <c r="H58" s="104"/>
      <c r="I58" s="28"/>
      <c r="J58" s="28"/>
      <c r="K58" s="105"/>
      <c r="L58" s="114"/>
      <c r="M58" s="115"/>
      <c r="N58" s="107"/>
      <c r="O58" s="106"/>
      <c r="P58" s="106"/>
      <c r="Q58" s="646"/>
    </row>
    <row r="59" spans="1:17" ht="18" customHeight="1" thickBot="1" x14ac:dyDescent="0.25">
      <c r="A59" s="42"/>
      <c r="B59" s="116"/>
      <c r="C59" s="140"/>
      <c r="D59" s="140"/>
      <c r="E59" s="117"/>
      <c r="F59" s="117"/>
      <c r="G59" s="156"/>
      <c r="H59" s="118"/>
      <c r="I59" s="119"/>
      <c r="J59" s="120"/>
      <c r="K59" s="121"/>
      <c r="L59" s="114"/>
      <c r="M59" s="106"/>
      <c r="N59" s="106"/>
      <c r="O59" s="543" t="s">
        <v>263</v>
      </c>
      <c r="P59" s="106"/>
      <c r="Q59" s="648">
        <f>IF('Input Data'!E23&lt;3,0,SUM(Q57:Q58))</f>
        <v>0</v>
      </c>
    </row>
    <row r="60" spans="1:17" ht="23.25" customHeight="1" thickTop="1" thickBot="1" x14ac:dyDescent="0.25">
      <c r="A60" s="122"/>
      <c r="B60" s="50"/>
      <c r="C60" s="50"/>
      <c r="D60" s="50"/>
      <c r="E60" s="50"/>
      <c r="F60" s="50"/>
      <c r="G60" s="140"/>
      <c r="H60" s="50"/>
      <c r="I60" s="181"/>
      <c r="J60" s="50"/>
      <c r="K60" s="123"/>
      <c r="L60" s="50"/>
      <c r="M60" s="50"/>
      <c r="N60" s="50"/>
      <c r="O60" s="544" t="s">
        <v>207</v>
      </c>
      <c r="P60" s="50"/>
      <c r="Q60" s="649">
        <f>IF('Input Data'!G38="ERROR","ERROR",Q50+Q59)</f>
        <v>0</v>
      </c>
    </row>
    <row r="61" spans="1:17" ht="28.5" customHeight="1" thickTop="1" thickBot="1" x14ac:dyDescent="0.25">
      <c r="A61" s="150" t="s">
        <v>131</v>
      </c>
      <c r="B61" s="151"/>
      <c r="C61" s="50"/>
      <c r="D61" s="50"/>
      <c r="E61" s="50"/>
      <c r="F61" s="50"/>
      <c r="G61" s="50"/>
      <c r="H61" s="50"/>
      <c r="I61" s="50"/>
      <c r="J61" s="50"/>
      <c r="K61" s="50"/>
      <c r="L61" s="50"/>
      <c r="M61" s="50"/>
      <c r="N61" s="50"/>
      <c r="O61" s="150" t="s">
        <v>131</v>
      </c>
      <c r="P61" s="151"/>
      <c r="Q61" s="650"/>
    </row>
    <row r="62" spans="1:17" ht="24.75" customHeight="1" thickTop="1" x14ac:dyDescent="0.2">
      <c r="A62" s="96" t="s">
        <v>152</v>
      </c>
      <c r="B62" s="29"/>
      <c r="C62" s="29"/>
      <c r="D62" s="29"/>
      <c r="E62" s="29"/>
      <c r="F62" s="29"/>
      <c r="G62" s="29"/>
      <c r="H62" s="29"/>
      <c r="I62" s="29"/>
      <c r="J62" s="14"/>
      <c r="K62" s="429"/>
      <c r="L62" s="31"/>
      <c r="M62" s="14"/>
      <c r="N62" s="41"/>
      <c r="O62" s="14"/>
      <c r="P62" s="41"/>
      <c r="Q62" s="643"/>
    </row>
    <row r="63" spans="1:17" ht="19.5" customHeight="1" x14ac:dyDescent="0.2">
      <c r="A63" s="40" t="s">
        <v>155</v>
      </c>
      <c r="B63" s="14"/>
      <c r="C63" s="14"/>
      <c r="D63" s="14"/>
      <c r="E63" s="14"/>
      <c r="F63" s="14"/>
      <c r="G63" s="14"/>
      <c r="H63" s="14"/>
      <c r="I63" s="14"/>
      <c r="J63" s="30" t="s">
        <v>125</v>
      </c>
      <c r="K63" s="140"/>
      <c r="L63" s="31"/>
      <c r="M63" s="32" t="s">
        <v>7</v>
      </c>
      <c r="N63" s="14"/>
      <c r="O63" s="31"/>
      <c r="P63" s="33" t="s">
        <v>118</v>
      </c>
      <c r="Q63" s="643">
        <f>IF(Q16&gt;0,0,'Time Based'!H22)</f>
        <v>0</v>
      </c>
    </row>
    <row r="64" spans="1:17" ht="15.75" customHeight="1" x14ac:dyDescent="0.2">
      <c r="A64" s="21" t="s">
        <v>243</v>
      </c>
      <c r="B64" s="14"/>
      <c r="C64" s="14"/>
      <c r="D64" s="14"/>
      <c r="E64" s="14"/>
      <c r="F64" s="14"/>
      <c r="G64" s="14"/>
      <c r="H64" s="2"/>
      <c r="I64" s="2"/>
      <c r="J64" s="41" t="s">
        <v>244</v>
      </c>
      <c r="K64" s="2"/>
      <c r="L64" s="31"/>
      <c r="M64" s="32" t="s">
        <v>7</v>
      </c>
      <c r="N64" s="14"/>
      <c r="O64" s="32" t="s">
        <v>216</v>
      </c>
      <c r="P64" s="33" t="s">
        <v>118</v>
      </c>
      <c r="Q64" s="643">
        <f>'Travelling &amp; Subsistence'!I17</f>
        <v>0</v>
      </c>
    </row>
    <row r="65" spans="1:17" x14ac:dyDescent="0.2">
      <c r="A65" s="21" t="s">
        <v>245</v>
      </c>
      <c r="B65" s="14"/>
      <c r="C65" s="14"/>
      <c r="D65" s="14"/>
      <c r="E65" s="14"/>
      <c r="F65" s="14"/>
      <c r="G65" s="14"/>
      <c r="H65" s="2"/>
      <c r="I65" s="2"/>
      <c r="J65" s="41" t="s">
        <v>246</v>
      </c>
      <c r="K65" s="2"/>
      <c r="L65" s="31"/>
      <c r="M65" s="32" t="s">
        <v>7</v>
      </c>
      <c r="N65" s="14"/>
      <c r="O65" s="32" t="s">
        <v>216</v>
      </c>
      <c r="P65" s="33" t="s">
        <v>118</v>
      </c>
      <c r="Q65" s="643">
        <f>'Time Based'!H77</f>
        <v>0</v>
      </c>
    </row>
    <row r="66" spans="1:17" ht="15.75" thickBot="1" x14ac:dyDescent="0.25">
      <c r="A66" s="42"/>
      <c r="B66" s="43"/>
      <c r="C66" s="43"/>
      <c r="D66" s="44"/>
      <c r="E66" s="44"/>
      <c r="F66" s="44"/>
      <c r="G66" s="44"/>
      <c r="H66" s="44"/>
      <c r="I66" s="44"/>
      <c r="J66" s="45"/>
      <c r="K66" s="46"/>
      <c r="L66" s="47"/>
      <c r="M66" s="430"/>
      <c r="N66" s="57"/>
      <c r="O66" s="545" t="s">
        <v>32</v>
      </c>
      <c r="P66" s="431"/>
      <c r="Q66" s="651">
        <f>SUM(Q63:Q65)</f>
        <v>0</v>
      </c>
    </row>
    <row r="67" spans="1:17" ht="29.25" customHeight="1" thickTop="1" x14ac:dyDescent="0.2">
      <c r="A67" s="13" t="s">
        <v>153</v>
      </c>
      <c r="B67" s="14"/>
      <c r="C67" s="14"/>
      <c r="D67" s="14"/>
      <c r="E67" s="14"/>
      <c r="F67" s="14"/>
      <c r="G67" s="14"/>
      <c r="H67" s="14"/>
      <c r="I67" s="14"/>
      <c r="J67" s="14"/>
      <c r="K67" s="14"/>
      <c r="L67" s="14"/>
      <c r="M67" s="14"/>
      <c r="N67" s="14"/>
      <c r="O67" s="48"/>
      <c r="P67" s="38"/>
      <c r="Q67" s="643"/>
    </row>
    <row r="68" spans="1:17" x14ac:dyDescent="0.2">
      <c r="A68" s="21" t="s">
        <v>134</v>
      </c>
      <c r="B68" s="14"/>
      <c r="C68" s="14"/>
      <c r="D68" s="14"/>
      <c r="E68" s="14"/>
      <c r="F68" s="14"/>
      <c r="G68" s="14"/>
      <c r="H68" s="14"/>
      <c r="I68" s="14"/>
      <c r="J68" s="14"/>
      <c r="K68" s="14"/>
      <c r="L68" s="14"/>
      <c r="M68" s="41"/>
      <c r="N68" s="14"/>
      <c r="O68" s="22"/>
      <c r="P68" s="22"/>
      <c r="Q68" s="652">
        <f>'Travelling &amp; Subsistence'!I60</f>
        <v>0</v>
      </c>
    </row>
    <row r="69" spans="1:17" x14ac:dyDescent="0.2">
      <c r="A69" s="21" t="s">
        <v>97</v>
      </c>
      <c r="B69" s="14"/>
      <c r="C69" s="14"/>
      <c r="D69" s="14"/>
      <c r="E69" s="14"/>
      <c r="F69" s="14"/>
      <c r="G69" s="14"/>
      <c r="H69" s="14"/>
      <c r="I69" s="14"/>
      <c r="J69" s="14"/>
      <c r="K69" s="14"/>
      <c r="L69" s="14"/>
      <c r="M69" s="41"/>
      <c r="N69" s="14"/>
      <c r="O69" s="22"/>
      <c r="P69" s="22"/>
      <c r="Q69" s="652">
        <f>'Typing, Duplicating, &amp; Printing'!I65</f>
        <v>0</v>
      </c>
    </row>
    <row r="70" spans="1:17" x14ac:dyDescent="0.2">
      <c r="A70" s="21" t="s">
        <v>98</v>
      </c>
      <c r="B70" s="14"/>
      <c r="C70" s="14"/>
      <c r="D70" s="14"/>
      <c r="E70" s="14"/>
      <c r="F70" s="14"/>
      <c r="G70" s="14"/>
      <c r="H70" s="14"/>
      <c r="I70" s="14"/>
      <c r="J70" s="14"/>
      <c r="K70" s="14"/>
      <c r="L70" s="14"/>
      <c r="M70" s="41"/>
      <c r="N70" s="14"/>
      <c r="O70" s="22"/>
      <c r="P70" s="22"/>
      <c r="Q70" s="652">
        <f>'Site staff &amp; Other'!H59</f>
        <v>0</v>
      </c>
    </row>
    <row r="71" spans="1:17" x14ac:dyDescent="0.2">
      <c r="A71" s="21"/>
      <c r="B71" s="14"/>
      <c r="C71" s="14"/>
      <c r="D71" s="14"/>
      <c r="E71" s="14"/>
      <c r="F71" s="14"/>
      <c r="G71" s="14"/>
      <c r="H71" s="14"/>
      <c r="I71" s="14"/>
      <c r="J71" s="14"/>
      <c r="K71" s="14"/>
      <c r="L71" s="14"/>
      <c r="M71" s="41"/>
      <c r="N71" s="14"/>
      <c r="O71" s="22"/>
      <c r="P71" s="22"/>
      <c r="Q71" s="652"/>
    </row>
    <row r="72" spans="1:17" ht="15.75" thickBot="1" x14ac:dyDescent="0.25">
      <c r="A72" s="42"/>
      <c r="B72" s="44"/>
      <c r="C72" s="44"/>
      <c r="D72" s="44"/>
      <c r="E72" s="44"/>
      <c r="F72" s="44"/>
      <c r="G72" s="44"/>
      <c r="H72" s="44"/>
      <c r="I72" s="125"/>
      <c r="J72" s="49"/>
      <c r="K72" s="43"/>
      <c r="L72" s="125"/>
      <c r="M72" s="156"/>
      <c r="N72" s="49"/>
      <c r="O72" s="546" t="s">
        <v>154</v>
      </c>
      <c r="P72" s="43"/>
      <c r="Q72" s="653">
        <f>SUM(Q68:Q70)</f>
        <v>0</v>
      </c>
    </row>
    <row r="73" spans="1:17" ht="15.75" thickTop="1" x14ac:dyDescent="0.2">
      <c r="A73" s="51"/>
      <c r="B73" s="29"/>
      <c r="C73" s="29"/>
      <c r="D73" s="29"/>
      <c r="E73" s="29"/>
      <c r="F73" s="29"/>
      <c r="G73" s="29"/>
      <c r="H73" s="29"/>
      <c r="I73" s="140"/>
      <c r="J73" s="140"/>
      <c r="K73" s="140"/>
      <c r="L73" s="140"/>
      <c r="M73" s="140"/>
      <c r="N73" s="140"/>
      <c r="O73" s="140"/>
      <c r="P73" s="140"/>
      <c r="Q73" s="644"/>
    </row>
    <row r="74" spans="1:17" x14ac:dyDescent="0.2">
      <c r="A74" s="21"/>
      <c r="B74" s="14"/>
      <c r="C74" s="14"/>
      <c r="D74" s="14"/>
      <c r="E74" s="14"/>
      <c r="F74" s="14"/>
      <c r="G74" s="14"/>
      <c r="H74" s="14"/>
      <c r="I74" s="14"/>
      <c r="J74" s="14"/>
      <c r="K74" s="52"/>
      <c r="L74" s="14"/>
      <c r="M74" s="14"/>
      <c r="N74" s="14"/>
      <c r="O74" s="32" t="s">
        <v>280</v>
      </c>
      <c r="P74" s="14"/>
      <c r="Q74" s="643">
        <f>Q60+Q66+Q72</f>
        <v>0</v>
      </c>
    </row>
    <row r="75" spans="1:17" x14ac:dyDescent="0.2">
      <c r="A75" s="21"/>
      <c r="B75" s="14"/>
      <c r="C75" s="14"/>
      <c r="D75" s="14"/>
      <c r="E75" s="14"/>
      <c r="F75" s="14"/>
      <c r="G75" s="14"/>
      <c r="H75" s="14"/>
      <c r="I75" s="22"/>
      <c r="J75" s="22"/>
      <c r="K75" s="56"/>
      <c r="L75" s="55"/>
      <c r="M75" s="55"/>
      <c r="N75" s="152"/>
      <c r="O75" s="547" t="s">
        <v>117</v>
      </c>
      <c r="P75" s="152"/>
      <c r="Q75" s="654">
        <f>ROUND('Previous Payments'!K42,2)</f>
        <v>0</v>
      </c>
    </row>
    <row r="76" spans="1:17" ht="16.5" thickBot="1" x14ac:dyDescent="0.25">
      <c r="A76" s="21"/>
      <c r="B76" s="14"/>
      <c r="C76" s="44"/>
      <c r="D76" s="14"/>
      <c r="E76" s="14"/>
      <c r="F76" s="14"/>
      <c r="G76" s="14"/>
      <c r="H76" s="14"/>
      <c r="I76" s="768" t="str">
        <f>IF($Q$74&lt;$Q$75,"OVERPAID BY (Ecl Tax)",IF($Q$74&gt;$Q$75,"FEES NOW DUE EXCLUDING VAT &amp; NON TAXABLE EXPENSES",""))</f>
        <v/>
      </c>
      <c r="J76" s="769"/>
      <c r="K76" s="769"/>
      <c r="L76" s="769"/>
      <c r="M76" s="769"/>
      <c r="N76" s="769"/>
      <c r="O76" s="770"/>
      <c r="P76" s="14"/>
      <c r="Q76" s="655">
        <f>Q74-Q75</f>
        <v>0</v>
      </c>
    </row>
    <row r="77" spans="1:17" ht="15.75" thickTop="1" x14ac:dyDescent="0.2">
      <c r="A77" s="51"/>
      <c r="B77" s="29"/>
      <c r="C77" s="14"/>
      <c r="D77" s="29" t="s">
        <v>0</v>
      </c>
      <c r="E77" s="29"/>
      <c r="F77" s="29"/>
      <c r="G77" s="29"/>
      <c r="H77" s="29"/>
      <c r="I77" s="765">
        <v>0.14000000000000001</v>
      </c>
      <c r="J77" s="766"/>
      <c r="K77" s="29" t="s">
        <v>24</v>
      </c>
      <c r="L77" s="22"/>
      <c r="M77" s="53">
        <f>IF('Input Data'!C14="none",0,Q76)</f>
        <v>0</v>
      </c>
      <c r="N77" s="29"/>
      <c r="O77" s="29"/>
      <c r="P77" s="29"/>
      <c r="Q77" s="656">
        <f>I77*M77</f>
        <v>0</v>
      </c>
    </row>
    <row r="78" spans="1:17" ht="15.75" thickBot="1" x14ac:dyDescent="0.25">
      <c r="A78" s="21"/>
      <c r="B78" s="14"/>
      <c r="C78" s="14"/>
      <c r="D78" s="54"/>
      <c r="E78" s="54"/>
      <c r="F78" s="54"/>
      <c r="G78" s="54"/>
      <c r="H78" s="54"/>
      <c r="I78" s="41"/>
      <c r="J78" s="432"/>
      <c r="K78" s="14"/>
      <c r="L78" s="432" t="s">
        <v>264</v>
      </c>
      <c r="M78" s="22"/>
      <c r="N78" s="52"/>
      <c r="O78" s="433"/>
      <c r="P78" s="41"/>
      <c r="Q78" s="643">
        <f>'Non Taxable'!I20</f>
        <v>0</v>
      </c>
    </row>
    <row r="79" spans="1:17" ht="16.5" thickBot="1" x14ac:dyDescent="0.25">
      <c r="A79" s="790" t="s">
        <v>265</v>
      </c>
      <c r="B79" s="791"/>
      <c r="C79" s="791"/>
      <c r="D79" s="791"/>
      <c r="E79" s="791"/>
      <c r="F79" s="791"/>
      <c r="G79" s="792"/>
      <c r="H79" s="434"/>
      <c r="I79" s="794" t="str">
        <f>IF($Q$74&lt;$Q$75,"AMOUNT TO BE RECOVERED (Incl VAT)",IF($Q$74&gt;$Q$75,"FEES NOW DUE INCLUDING VAT &amp; NON TAXABLE EXPENSES",""))</f>
        <v/>
      </c>
      <c r="J79" s="795"/>
      <c r="K79" s="795"/>
      <c r="L79" s="795"/>
      <c r="M79" s="795"/>
      <c r="N79" s="795"/>
      <c r="O79" s="796"/>
      <c r="P79" s="434"/>
      <c r="Q79" s="657">
        <f>Q76+Q77+Q78</f>
        <v>0</v>
      </c>
    </row>
    <row r="80" spans="1:17" ht="15.75" thickTop="1" x14ac:dyDescent="0.2">
      <c r="A80" s="516"/>
      <c r="B80" s="517"/>
      <c r="C80" s="517"/>
      <c r="D80" s="517"/>
      <c r="E80" s="517"/>
      <c r="F80" s="517"/>
      <c r="G80" s="517"/>
      <c r="H80" s="517"/>
      <c r="I80" s="517"/>
      <c r="J80" s="517"/>
      <c r="K80" s="517"/>
      <c r="L80" s="517"/>
      <c r="M80" s="517"/>
      <c r="N80" s="517"/>
      <c r="O80" s="517"/>
      <c r="P80" s="517"/>
      <c r="Q80" s="518"/>
    </row>
    <row r="81" spans="1:17" x14ac:dyDescent="0.2">
      <c r="A81" s="519"/>
      <c r="B81" s="520"/>
      <c r="C81" s="520"/>
      <c r="D81" s="520"/>
      <c r="E81" s="520"/>
      <c r="F81" s="520"/>
      <c r="G81" s="520"/>
      <c r="H81" s="520"/>
      <c r="I81" s="520"/>
      <c r="J81" s="520"/>
      <c r="K81" s="521"/>
      <c r="L81" s="522"/>
      <c r="M81" s="522"/>
      <c r="N81" s="520"/>
      <c r="O81" s="520"/>
      <c r="P81" s="520"/>
      <c r="Q81" s="523"/>
    </row>
    <row r="82" spans="1:17" x14ac:dyDescent="0.2">
      <c r="A82" s="793" t="s">
        <v>27</v>
      </c>
      <c r="B82" s="789"/>
      <c r="C82" s="548"/>
      <c r="D82" s="789" t="s">
        <v>9</v>
      </c>
      <c r="E82" s="789"/>
      <c r="F82" s="789"/>
      <c r="G82" s="789"/>
      <c r="H82" s="789"/>
      <c r="I82" s="549"/>
      <c r="J82" s="549"/>
      <c r="K82" s="789" t="s">
        <v>126</v>
      </c>
      <c r="L82" s="789"/>
      <c r="M82" s="789"/>
      <c r="N82" s="520"/>
      <c r="O82" s="789" t="s">
        <v>9</v>
      </c>
      <c r="P82" s="789"/>
      <c r="Q82" s="523"/>
    </row>
    <row r="83" spans="1:17" x14ac:dyDescent="0.2">
      <c r="A83" s="524"/>
      <c r="B83" s="520"/>
      <c r="C83" s="520"/>
      <c r="D83" s="520"/>
      <c r="E83" s="520"/>
      <c r="F83" s="520"/>
      <c r="G83" s="520"/>
      <c r="H83" s="520"/>
      <c r="I83" s="520"/>
      <c r="J83" s="520"/>
      <c r="K83" s="520"/>
      <c r="L83" s="520"/>
      <c r="M83" s="520"/>
      <c r="N83" s="520"/>
      <c r="O83" s="520"/>
      <c r="P83" s="520"/>
      <c r="Q83" s="523"/>
    </row>
    <row r="84" spans="1:17" x14ac:dyDescent="0.2">
      <c r="A84" s="525" t="s">
        <v>25</v>
      </c>
      <c r="B84" s="526"/>
      <c r="C84" s="526"/>
      <c r="D84" s="526"/>
      <c r="E84" s="526"/>
      <c r="F84" s="526"/>
      <c r="G84" s="526"/>
      <c r="H84" s="526"/>
      <c r="I84" s="526"/>
      <c r="J84" s="526"/>
      <c r="K84" s="526"/>
      <c r="L84" s="522"/>
      <c r="M84" s="522"/>
      <c r="N84" s="522"/>
      <c r="O84" s="522"/>
      <c r="P84" s="522"/>
      <c r="Q84" s="527"/>
    </row>
    <row r="85" spans="1:17" x14ac:dyDescent="0.2">
      <c r="A85" s="524"/>
      <c r="B85" s="520"/>
      <c r="C85" s="520"/>
      <c r="D85" s="520"/>
      <c r="E85" s="520"/>
      <c r="F85" s="520"/>
      <c r="G85" s="520"/>
      <c r="H85" s="520"/>
      <c r="I85" s="520"/>
      <c r="J85" s="520"/>
      <c r="K85" s="520"/>
      <c r="L85" s="520"/>
      <c r="M85" s="520"/>
      <c r="N85" s="520"/>
      <c r="O85" s="520"/>
      <c r="P85" s="520"/>
      <c r="Q85" s="523"/>
    </row>
    <row r="86" spans="1:17" x14ac:dyDescent="0.2">
      <c r="A86" s="524"/>
      <c r="B86" s="528"/>
      <c r="C86" s="528"/>
      <c r="D86" s="528"/>
      <c r="E86" s="528"/>
      <c r="F86" s="528"/>
      <c r="G86" s="528"/>
      <c r="H86" s="528"/>
      <c r="I86" s="528"/>
      <c r="J86" s="528"/>
      <c r="K86" s="529"/>
      <c r="L86" s="529"/>
      <c r="M86" s="530" t="s">
        <v>29</v>
      </c>
      <c r="N86" s="528"/>
      <c r="O86" s="528"/>
      <c r="P86" s="528"/>
      <c r="Q86" s="531"/>
    </row>
    <row r="87" spans="1:17" ht="15.75" thickBot="1" x14ac:dyDescent="0.25">
      <c r="A87" s="532" t="s">
        <v>30</v>
      </c>
      <c r="B87" s="533" t="s">
        <v>31</v>
      </c>
      <c r="C87" s="533">
        <f>'Input Data'!D11</f>
        <v>0</v>
      </c>
      <c r="D87" s="533"/>
      <c r="E87" s="533"/>
      <c r="F87" s="533"/>
      <c r="G87" s="533"/>
      <c r="H87" s="533"/>
      <c r="I87" s="533"/>
      <c r="J87" s="533"/>
      <c r="K87" s="533"/>
      <c r="L87" s="533"/>
      <c r="M87" s="533"/>
      <c r="N87" s="533"/>
      <c r="O87" s="533"/>
      <c r="P87" s="533"/>
      <c r="Q87" s="534"/>
    </row>
    <row r="88"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O82:P82"/>
    <mergeCell ref="A79:G79"/>
    <mergeCell ref="A82:B82"/>
    <mergeCell ref="D82:H82"/>
    <mergeCell ref="K82:M82"/>
    <mergeCell ref="I79:O79"/>
    <mergeCell ref="L15:N15"/>
    <mergeCell ref="L14:N14"/>
    <mergeCell ref="D13:I13"/>
    <mergeCell ref="O8:P8"/>
    <mergeCell ref="A9:B9"/>
    <mergeCell ref="D9:I9"/>
    <mergeCell ref="A11:B11"/>
    <mergeCell ref="D11:I11"/>
    <mergeCell ref="O9:Q9"/>
    <mergeCell ref="I76:O76"/>
    <mergeCell ref="A36:D37"/>
    <mergeCell ref="A45:D46"/>
    <mergeCell ref="A52:B53"/>
    <mergeCell ref="A16:I16"/>
    <mergeCell ref="L16:P16"/>
    <mergeCell ref="D1:I1"/>
    <mergeCell ref="K1:Q1"/>
    <mergeCell ref="K2:Q2"/>
    <mergeCell ref="C3:J3"/>
    <mergeCell ref="A30:D31"/>
    <mergeCell ref="I77:J77"/>
    <mergeCell ref="A55:C56"/>
    <mergeCell ref="A33:D34"/>
    <mergeCell ref="A39:D40"/>
    <mergeCell ref="A42:D43"/>
    <mergeCell ref="A27:D28"/>
    <mergeCell ref="B5:M5"/>
    <mergeCell ref="D10:I10"/>
    <mergeCell ref="D12:I12"/>
    <mergeCell ref="B7:M7"/>
    <mergeCell ref="B6:M6"/>
    <mergeCell ref="B8:K8"/>
    <mergeCell ref="A24:B25"/>
    <mergeCell ref="D15:J15"/>
    <mergeCell ref="D14:J14"/>
  </mergeCells>
  <phoneticPr fontId="69" type="noConversion"/>
  <printOptions horizontalCentered="1"/>
  <pageMargins left="0.55118110236220474" right="0.55118110236220474" top="0.78740157480314965" bottom="0.78740157480314965" header="0.47244094488188981" footer="0.55118110236220474"/>
  <pageSetup paperSize="9" scale="56" orientation="portrait" horizontalDpi="300" verticalDpi="300" r:id="rId2"/>
  <headerFooter alignWithMargins="0">
    <oddFooter>&amp;L&amp;"Arial,Regular"&amp;9&amp;F: 
&amp;A&amp;C&amp;"Arial,Regular"&amp;P&amp;R&amp;"Arial,Regular"&amp;9&amp;D</oddFooter>
  </headerFooter>
  <rowBreaks count="1" manualBreakCount="1">
    <brk id="6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7"/>
  <sheetViews>
    <sheetView zoomScaleNormal="100" zoomScaleSheetLayoutView="75" workbookViewId="0">
      <selection activeCell="C13" sqref="C13"/>
    </sheetView>
  </sheetViews>
  <sheetFormatPr defaultRowHeight="15" x14ac:dyDescent="0.2"/>
  <cols>
    <col min="1" max="1" width="13.109375" customWidth="1"/>
    <col min="2" max="2" width="14.109375" customWidth="1"/>
    <col min="3" max="3" width="12" bestFit="1" customWidth="1"/>
    <col min="4" max="4" width="9.21875" customWidth="1"/>
    <col min="5" max="5" width="2.88671875" customWidth="1"/>
    <col min="6" max="6" width="7.5546875" customWidth="1"/>
    <col min="7" max="7" width="13" customWidth="1"/>
    <col min="8" max="8" width="12.21875" customWidth="1"/>
    <col min="9" max="9" width="2.5546875" customWidth="1"/>
    <col min="10" max="10" width="9.44140625" customWidth="1"/>
    <col min="11" max="11" width="7.44140625" customWidth="1"/>
    <col min="12" max="14" width="12.109375" customWidth="1"/>
  </cols>
  <sheetData>
    <row r="1" spans="1:13" ht="20.25" x14ac:dyDescent="0.3">
      <c r="A1" s="15" t="s">
        <v>143</v>
      </c>
      <c r="B1" s="7"/>
      <c r="C1" s="7"/>
      <c r="D1" s="7"/>
      <c r="E1" s="7"/>
      <c r="F1" s="7"/>
      <c r="G1" s="7"/>
      <c r="H1" s="7"/>
      <c r="I1" s="7"/>
      <c r="J1" s="7"/>
      <c r="K1" s="7"/>
      <c r="L1" s="7"/>
      <c r="M1" s="7"/>
    </row>
    <row r="2" spans="1:13" ht="35.25" customHeight="1" thickBot="1" x14ac:dyDescent="0.3">
      <c r="A2" s="8" t="s">
        <v>146</v>
      </c>
      <c r="B2" s="801" t="s">
        <v>144</v>
      </c>
      <c r="C2" s="802"/>
      <c r="D2" s="802"/>
      <c r="E2" s="7"/>
      <c r="F2" s="611" t="s">
        <v>282</v>
      </c>
      <c r="G2" s="612"/>
      <c r="H2" s="612"/>
      <c r="I2" s="612"/>
      <c r="J2" s="612"/>
      <c r="K2" s="612"/>
      <c r="L2" s="7"/>
      <c r="M2" s="7"/>
    </row>
    <row r="3" spans="1:13" x14ac:dyDescent="0.2">
      <c r="A3" s="506">
        <v>0</v>
      </c>
      <c r="B3" s="507">
        <v>340000</v>
      </c>
      <c r="C3" s="507">
        <v>0</v>
      </c>
      <c r="D3" s="18">
        <v>0.125</v>
      </c>
      <c r="E3" s="7"/>
      <c r="F3" s="613" t="s">
        <v>283</v>
      </c>
      <c r="G3" s="614" t="s">
        <v>284</v>
      </c>
      <c r="H3" s="615" t="s">
        <v>285</v>
      </c>
      <c r="I3" s="616"/>
      <c r="J3" s="617" t="s">
        <v>286</v>
      </c>
      <c r="K3" s="618" t="s">
        <v>287</v>
      </c>
      <c r="L3" s="7"/>
      <c r="M3" s="7"/>
    </row>
    <row r="4" spans="1:13" ht="15.75" customHeight="1" x14ac:dyDescent="0.2">
      <c r="A4" s="508">
        <v>340000</v>
      </c>
      <c r="B4" s="505">
        <v>910000</v>
      </c>
      <c r="C4" s="505">
        <v>42500</v>
      </c>
      <c r="D4" s="19">
        <v>0.125</v>
      </c>
      <c r="E4" s="7"/>
      <c r="F4" s="619" t="s">
        <v>288</v>
      </c>
      <c r="G4" s="620" t="s">
        <v>289</v>
      </c>
      <c r="H4" s="621">
        <f>IF('Input Data'!$E$23&lt;1,0,20%)</f>
        <v>0.2</v>
      </c>
      <c r="I4" s="622" t="s">
        <v>26</v>
      </c>
      <c r="J4" s="623">
        <f>IF('Input Data'!$E$23=1,'Input Data'!$D$24,1)</f>
        <v>1</v>
      </c>
      <c r="K4" s="624">
        <f>H4*J4</f>
        <v>0.2</v>
      </c>
      <c r="L4" s="7"/>
      <c r="M4" s="7"/>
    </row>
    <row r="5" spans="1:13" ht="15.75" customHeight="1" x14ac:dyDescent="0.2">
      <c r="A5" s="508">
        <v>910000</v>
      </c>
      <c r="B5" s="505">
        <v>4570000</v>
      </c>
      <c r="C5" s="505">
        <v>113750</v>
      </c>
      <c r="D5" s="19">
        <v>0.1</v>
      </c>
      <c r="E5" s="7"/>
      <c r="F5" s="619" t="s">
        <v>290</v>
      </c>
      <c r="G5" s="620" t="s">
        <v>291</v>
      </c>
      <c r="H5" s="621">
        <f>IF('Input Data'!$E$23&lt;2,0,35%)</f>
        <v>0.35</v>
      </c>
      <c r="I5" s="622" t="s">
        <v>26</v>
      </c>
      <c r="J5" s="623">
        <f>IF('Input Data'!$E$23=2,'Input Data'!$D$24,1)</f>
        <v>0.7</v>
      </c>
      <c r="K5" s="624">
        <f>H5*J5+K4</f>
        <v>0.44499999999999995</v>
      </c>
      <c r="L5" s="7"/>
      <c r="M5" s="7"/>
    </row>
    <row r="6" spans="1:13" ht="15" customHeight="1" thickBot="1" x14ac:dyDescent="0.25">
      <c r="A6" s="508">
        <f>B5</f>
        <v>4570000</v>
      </c>
      <c r="B6" s="505">
        <v>9700000</v>
      </c>
      <c r="C6" s="505">
        <v>479750</v>
      </c>
      <c r="D6" s="19">
        <v>0.09</v>
      </c>
      <c r="E6" s="7"/>
      <c r="F6" s="625" t="s">
        <v>292</v>
      </c>
      <c r="G6" s="626" t="s">
        <v>293</v>
      </c>
      <c r="H6" s="627">
        <f>IF('Input Data'!$E$23&lt;3,0,20%)</f>
        <v>0</v>
      </c>
      <c r="I6" s="628" t="s">
        <v>26</v>
      </c>
      <c r="J6" s="629">
        <f>IF('Input Data'!$E$23=3,'Input Data'!$D$24,1)</f>
        <v>1</v>
      </c>
      <c r="K6" s="630">
        <f>H6*J6+K5</f>
        <v>0.44499999999999995</v>
      </c>
      <c r="L6" s="7"/>
      <c r="M6" s="7"/>
    </row>
    <row r="7" spans="1:13" ht="15" customHeight="1" x14ac:dyDescent="0.2">
      <c r="A7" s="508">
        <f>B6</f>
        <v>9700000</v>
      </c>
      <c r="B7" s="505">
        <v>22200000</v>
      </c>
      <c r="C7" s="505">
        <v>941450</v>
      </c>
      <c r="D7" s="19">
        <v>0.08</v>
      </c>
      <c r="E7" s="7"/>
      <c r="L7" s="7"/>
      <c r="M7" s="7"/>
    </row>
    <row r="8" spans="1:13" ht="15.75" thickBot="1" x14ac:dyDescent="0.25">
      <c r="A8" s="509">
        <f>B7</f>
        <v>22200000</v>
      </c>
      <c r="B8" s="510">
        <v>60000000</v>
      </c>
      <c r="C8" s="511">
        <v>1941450</v>
      </c>
      <c r="D8" s="20">
        <v>7.0000000000000007E-2</v>
      </c>
      <c r="E8" s="7"/>
      <c r="L8" s="7"/>
      <c r="M8" s="7"/>
    </row>
    <row r="11" spans="1:13" ht="15.75" thickBot="1" x14ac:dyDescent="0.25"/>
    <row r="12" spans="1:13" ht="15.75" thickBot="1" x14ac:dyDescent="0.25">
      <c r="G12" s="803" t="s">
        <v>294</v>
      </c>
      <c r="H12" s="804"/>
      <c r="I12" s="804"/>
      <c r="J12" s="631" t="s">
        <v>295</v>
      </c>
    </row>
    <row r="13" spans="1:13" ht="15.75" thickTop="1" x14ac:dyDescent="0.2">
      <c r="G13" s="805" t="s">
        <v>289</v>
      </c>
      <c r="H13" s="806"/>
      <c r="I13" s="806"/>
      <c r="J13" s="632">
        <v>0.2</v>
      </c>
    </row>
    <row r="14" spans="1:13" x14ac:dyDescent="0.2">
      <c r="G14" s="797" t="s">
        <v>291</v>
      </c>
      <c r="H14" s="798"/>
      <c r="I14" s="798"/>
      <c r="J14" s="633">
        <v>0.35</v>
      </c>
    </row>
    <row r="15" spans="1:13" x14ac:dyDescent="0.2">
      <c r="G15" s="797" t="s">
        <v>293</v>
      </c>
      <c r="H15" s="798"/>
      <c r="I15" s="798"/>
      <c r="J15" s="633">
        <v>0.2</v>
      </c>
    </row>
    <row r="16" spans="1:13" x14ac:dyDescent="0.2">
      <c r="G16" s="797" t="s">
        <v>296</v>
      </c>
      <c r="H16" s="798"/>
      <c r="I16" s="798"/>
      <c r="J16" s="633">
        <v>0.2</v>
      </c>
    </row>
    <row r="17" spans="7:10" ht="15.75" thickBot="1" x14ac:dyDescent="0.25">
      <c r="G17" s="799" t="s">
        <v>297</v>
      </c>
      <c r="H17" s="800"/>
      <c r="I17" s="800"/>
      <c r="J17" s="634">
        <v>0.05</v>
      </c>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7">
    <mergeCell ref="G15:I15"/>
    <mergeCell ref="G16:I16"/>
    <mergeCell ref="G17:I17"/>
    <mergeCell ref="B2:D2"/>
    <mergeCell ref="G12:I12"/>
    <mergeCell ref="G13:I13"/>
    <mergeCell ref="G14:I14"/>
  </mergeCells>
  <phoneticPr fontId="69"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90" workbookViewId="0"/>
  </sheetViews>
  <sheetFormatPr defaultRowHeight="15" x14ac:dyDescent="0.2"/>
  <cols>
    <col min="1" max="1" width="7.44140625" customWidth="1"/>
    <col min="2" max="2" width="9.21875" customWidth="1"/>
    <col min="3" max="3" width="11.77734375" customWidth="1"/>
    <col min="4" max="4" width="11.6640625" customWidth="1"/>
    <col min="5" max="5" width="10" customWidth="1"/>
    <col min="6" max="6" width="12.77734375" customWidth="1"/>
    <col min="7" max="7" width="3.21875" customWidth="1"/>
    <col min="8" max="8" width="8.109375" customWidth="1"/>
    <col min="9" max="9" width="9.44140625" customWidth="1"/>
    <col min="10" max="10" width="11" customWidth="1"/>
    <col min="11" max="11" width="10.33203125" customWidth="1"/>
    <col min="13" max="13" width="11.109375" customWidth="1"/>
  </cols>
  <sheetData>
    <row r="1" spans="1:13" ht="18.75" thickTop="1" x14ac:dyDescent="0.2">
      <c r="A1" s="1244" t="s">
        <v>474</v>
      </c>
      <c r="B1" s="489"/>
      <c r="C1" s="388"/>
      <c r="D1" s="388"/>
      <c r="E1" s="389" t="s">
        <v>248</v>
      </c>
      <c r="F1" s="388"/>
      <c r="G1" s="388"/>
      <c r="H1" s="388"/>
      <c r="I1" s="388"/>
      <c r="J1" s="388"/>
      <c r="K1" s="388"/>
      <c r="L1" s="388"/>
      <c r="M1" s="390"/>
    </row>
    <row r="2" spans="1:13" x14ac:dyDescent="0.2">
      <c r="A2" s="807" t="s">
        <v>234</v>
      </c>
      <c r="B2" s="808"/>
      <c r="C2" s="808"/>
      <c r="D2" s="1243">
        <f>'Input Data'!$D$20</f>
        <v>0</v>
      </c>
      <c r="E2" s="391" t="s">
        <v>203</v>
      </c>
      <c r="F2" s="1242">
        <f>'Input Data'!$D$6</f>
        <v>0</v>
      </c>
      <c r="G2" s="140"/>
      <c r="H2" s="808" t="s">
        <v>116</v>
      </c>
      <c r="I2" s="808"/>
      <c r="J2" s="809"/>
      <c r="K2" s="404" t="str">
        <f>IF('Input Data'!D14&gt;0,"Y","N")</f>
        <v>N</v>
      </c>
      <c r="L2" s="140"/>
      <c r="M2" s="142"/>
    </row>
    <row r="3" spans="1:13" ht="15.75" thickBot="1" x14ac:dyDescent="0.25">
      <c r="A3" s="392"/>
      <c r="B3" s="393"/>
      <c r="C3" s="140"/>
      <c r="D3" s="140"/>
      <c r="E3" s="140"/>
      <c r="F3" s="140"/>
      <c r="G3" s="140"/>
      <c r="H3" s="393"/>
      <c r="I3" s="393"/>
      <c r="J3" s="394"/>
      <c r="K3" s="140"/>
      <c r="L3" s="140"/>
      <c r="M3" s="395"/>
    </row>
    <row r="4" spans="1:13" ht="65.25" thickTop="1" thickBot="1" x14ac:dyDescent="0.25">
      <c r="A4" s="396" t="s">
        <v>235</v>
      </c>
      <c r="B4" s="490" t="s">
        <v>9</v>
      </c>
      <c r="C4" s="535" t="s">
        <v>274</v>
      </c>
      <c r="D4" s="535" t="s">
        <v>275</v>
      </c>
      <c r="E4" s="397" t="s">
        <v>276</v>
      </c>
      <c r="F4" s="536" t="s">
        <v>277</v>
      </c>
      <c r="G4" s="81"/>
      <c r="H4" s="396" t="s">
        <v>235</v>
      </c>
      <c r="I4" s="490" t="s">
        <v>9</v>
      </c>
      <c r="J4" s="535" t="s">
        <v>274</v>
      </c>
      <c r="K4" s="535" t="s">
        <v>275</v>
      </c>
      <c r="L4" s="397" t="s">
        <v>276</v>
      </c>
      <c r="M4" s="536" t="s">
        <v>277</v>
      </c>
    </row>
    <row r="5" spans="1:13" ht="27" thickTop="1" thickBot="1" x14ac:dyDescent="0.25">
      <c r="A5" s="398" t="s">
        <v>236</v>
      </c>
      <c r="B5" s="492"/>
      <c r="C5" s="660">
        <v>0</v>
      </c>
      <c r="D5" s="661">
        <f>IF($K$2="Y",((C5-E5)/1.14),C5)</f>
        <v>0</v>
      </c>
      <c r="E5" s="660">
        <v>0</v>
      </c>
      <c r="F5" s="662">
        <f>SUM(D5:E5)</f>
        <v>0</v>
      </c>
      <c r="G5" s="58"/>
      <c r="H5" s="399" t="s">
        <v>237</v>
      </c>
      <c r="I5" s="490"/>
      <c r="J5" s="665">
        <f>C42</f>
        <v>0</v>
      </c>
      <c r="K5" s="666">
        <f>D42</f>
        <v>0</v>
      </c>
      <c r="L5" s="665">
        <f>E42</f>
        <v>0</v>
      </c>
      <c r="M5" s="667">
        <f>SUM(K5:L5)</f>
        <v>0</v>
      </c>
    </row>
    <row r="6" spans="1:13" x14ac:dyDescent="0.2">
      <c r="A6" s="400">
        <f t="shared" ref="A6:A41" si="0">A5+1</f>
        <v>2</v>
      </c>
      <c r="B6" s="493"/>
      <c r="C6" s="660">
        <v>0</v>
      </c>
      <c r="D6" s="661">
        <f t="shared" ref="D6:D41" si="1">IF($K$2="Y",((C6-E6)/1.14),C6)</f>
        <v>0</v>
      </c>
      <c r="E6" s="660">
        <v>0</v>
      </c>
      <c r="F6" s="662">
        <f t="shared" ref="F6:F41" si="2">SUM(D6:E6)</f>
        <v>0</v>
      </c>
      <c r="G6" s="58"/>
      <c r="H6" s="401" t="s">
        <v>238</v>
      </c>
      <c r="I6" s="492"/>
      <c r="J6" s="668">
        <v>0</v>
      </c>
      <c r="K6" s="661">
        <f t="shared" ref="K6:K41" si="3">IF($K$2="Y",((J6-L6)/1.14),J6)</f>
        <v>0</v>
      </c>
      <c r="L6" s="668">
        <v>0</v>
      </c>
      <c r="M6" s="669">
        <f t="shared" ref="M6:M41" si="4">SUM(K6:L6)</f>
        <v>0</v>
      </c>
    </row>
    <row r="7" spans="1:13" x14ac:dyDescent="0.2">
      <c r="A7" s="400">
        <f t="shared" si="0"/>
        <v>3</v>
      </c>
      <c r="B7" s="493"/>
      <c r="C7" s="660">
        <v>0</v>
      </c>
      <c r="D7" s="661">
        <f t="shared" si="1"/>
        <v>0</v>
      </c>
      <c r="E7" s="660">
        <v>0</v>
      </c>
      <c r="F7" s="662">
        <f t="shared" si="2"/>
        <v>0</v>
      </c>
      <c r="G7" s="58"/>
      <c r="H7" s="400">
        <f t="shared" ref="H7:H41" si="5">H6+1</f>
        <v>39</v>
      </c>
      <c r="I7" s="493"/>
      <c r="J7" s="660">
        <v>0</v>
      </c>
      <c r="K7" s="661">
        <f t="shared" si="3"/>
        <v>0</v>
      </c>
      <c r="L7" s="660">
        <v>0</v>
      </c>
      <c r="M7" s="662">
        <f t="shared" si="4"/>
        <v>0</v>
      </c>
    </row>
    <row r="8" spans="1:13" x14ac:dyDescent="0.2">
      <c r="A8" s="400">
        <f t="shared" si="0"/>
        <v>4</v>
      </c>
      <c r="B8" s="493"/>
      <c r="C8" s="660">
        <v>0</v>
      </c>
      <c r="D8" s="661">
        <f t="shared" si="1"/>
        <v>0</v>
      </c>
      <c r="E8" s="660">
        <v>0</v>
      </c>
      <c r="F8" s="662">
        <f t="shared" si="2"/>
        <v>0</v>
      </c>
      <c r="G8" s="58"/>
      <c r="H8" s="400">
        <f t="shared" si="5"/>
        <v>40</v>
      </c>
      <c r="I8" s="493"/>
      <c r="J8" s="660">
        <v>0</v>
      </c>
      <c r="K8" s="661">
        <f t="shared" si="3"/>
        <v>0</v>
      </c>
      <c r="L8" s="660">
        <v>0</v>
      </c>
      <c r="M8" s="662">
        <f t="shared" si="4"/>
        <v>0</v>
      </c>
    </row>
    <row r="9" spans="1:13" x14ac:dyDescent="0.2">
      <c r="A9" s="400">
        <f t="shared" si="0"/>
        <v>5</v>
      </c>
      <c r="B9" s="493"/>
      <c r="C9" s="660">
        <v>0</v>
      </c>
      <c r="D9" s="661">
        <f t="shared" si="1"/>
        <v>0</v>
      </c>
      <c r="E9" s="660">
        <v>0</v>
      </c>
      <c r="F9" s="662">
        <f t="shared" si="2"/>
        <v>0</v>
      </c>
      <c r="G9" s="58"/>
      <c r="H9" s="400">
        <f t="shared" si="5"/>
        <v>41</v>
      </c>
      <c r="I9" s="493"/>
      <c r="J9" s="660">
        <v>0</v>
      </c>
      <c r="K9" s="661">
        <f t="shared" si="3"/>
        <v>0</v>
      </c>
      <c r="L9" s="660">
        <v>0</v>
      </c>
      <c r="M9" s="662">
        <f t="shared" si="4"/>
        <v>0</v>
      </c>
    </row>
    <row r="10" spans="1:13" x14ac:dyDescent="0.2">
      <c r="A10" s="400">
        <f t="shared" si="0"/>
        <v>6</v>
      </c>
      <c r="B10" s="493"/>
      <c r="C10" s="660">
        <v>0</v>
      </c>
      <c r="D10" s="661">
        <f t="shared" si="1"/>
        <v>0</v>
      </c>
      <c r="E10" s="660">
        <v>0</v>
      </c>
      <c r="F10" s="662">
        <f t="shared" si="2"/>
        <v>0</v>
      </c>
      <c r="G10" s="58"/>
      <c r="H10" s="400">
        <f t="shared" si="5"/>
        <v>42</v>
      </c>
      <c r="I10" s="493"/>
      <c r="J10" s="660">
        <v>0</v>
      </c>
      <c r="K10" s="661">
        <f t="shared" si="3"/>
        <v>0</v>
      </c>
      <c r="L10" s="660">
        <v>0</v>
      </c>
      <c r="M10" s="662">
        <f t="shared" si="4"/>
        <v>0</v>
      </c>
    </row>
    <row r="11" spans="1:13" x14ac:dyDescent="0.2">
      <c r="A11" s="400">
        <f t="shared" si="0"/>
        <v>7</v>
      </c>
      <c r="B11" s="493"/>
      <c r="C11" s="660">
        <v>0</v>
      </c>
      <c r="D11" s="661">
        <f t="shared" si="1"/>
        <v>0</v>
      </c>
      <c r="E11" s="660">
        <v>0</v>
      </c>
      <c r="F11" s="662">
        <f t="shared" si="2"/>
        <v>0</v>
      </c>
      <c r="G11" s="58"/>
      <c r="H11" s="400">
        <f t="shared" si="5"/>
        <v>43</v>
      </c>
      <c r="I11" s="493"/>
      <c r="J11" s="660">
        <v>0</v>
      </c>
      <c r="K11" s="661">
        <f t="shared" si="3"/>
        <v>0</v>
      </c>
      <c r="L11" s="660">
        <v>0</v>
      </c>
      <c r="M11" s="662">
        <f t="shared" si="4"/>
        <v>0</v>
      </c>
    </row>
    <row r="12" spans="1:13" x14ac:dyDescent="0.2">
      <c r="A12" s="400">
        <f t="shared" si="0"/>
        <v>8</v>
      </c>
      <c r="B12" s="493"/>
      <c r="C12" s="660">
        <v>0</v>
      </c>
      <c r="D12" s="661">
        <f t="shared" si="1"/>
        <v>0</v>
      </c>
      <c r="E12" s="660">
        <v>0</v>
      </c>
      <c r="F12" s="662">
        <f t="shared" si="2"/>
        <v>0</v>
      </c>
      <c r="G12" s="58"/>
      <c r="H12" s="400">
        <f t="shared" si="5"/>
        <v>44</v>
      </c>
      <c r="I12" s="493"/>
      <c r="J12" s="660">
        <v>0</v>
      </c>
      <c r="K12" s="661">
        <f t="shared" si="3"/>
        <v>0</v>
      </c>
      <c r="L12" s="660">
        <v>0</v>
      </c>
      <c r="M12" s="662">
        <f t="shared" si="4"/>
        <v>0</v>
      </c>
    </row>
    <row r="13" spans="1:13" x14ac:dyDescent="0.2">
      <c r="A13" s="400">
        <f t="shared" si="0"/>
        <v>9</v>
      </c>
      <c r="B13" s="493"/>
      <c r="C13" s="660">
        <v>0</v>
      </c>
      <c r="D13" s="661">
        <f t="shared" si="1"/>
        <v>0</v>
      </c>
      <c r="E13" s="660">
        <v>0</v>
      </c>
      <c r="F13" s="662">
        <f t="shared" si="2"/>
        <v>0</v>
      </c>
      <c r="G13" s="58"/>
      <c r="H13" s="400">
        <f t="shared" si="5"/>
        <v>45</v>
      </c>
      <c r="I13" s="493"/>
      <c r="J13" s="660">
        <v>0</v>
      </c>
      <c r="K13" s="661">
        <f t="shared" si="3"/>
        <v>0</v>
      </c>
      <c r="L13" s="660">
        <v>0</v>
      </c>
      <c r="M13" s="662">
        <f t="shared" si="4"/>
        <v>0</v>
      </c>
    </row>
    <row r="14" spans="1:13" x14ac:dyDescent="0.2">
      <c r="A14" s="400">
        <f t="shared" si="0"/>
        <v>10</v>
      </c>
      <c r="B14" s="493"/>
      <c r="C14" s="660">
        <v>0</v>
      </c>
      <c r="D14" s="661">
        <f t="shared" si="1"/>
        <v>0</v>
      </c>
      <c r="E14" s="660">
        <v>0</v>
      </c>
      <c r="F14" s="662">
        <f t="shared" si="2"/>
        <v>0</v>
      </c>
      <c r="G14" s="58"/>
      <c r="H14" s="400">
        <f t="shared" si="5"/>
        <v>46</v>
      </c>
      <c r="I14" s="493"/>
      <c r="J14" s="660">
        <v>0</v>
      </c>
      <c r="K14" s="661">
        <f t="shared" si="3"/>
        <v>0</v>
      </c>
      <c r="L14" s="660">
        <v>0</v>
      </c>
      <c r="M14" s="662">
        <f t="shared" si="4"/>
        <v>0</v>
      </c>
    </row>
    <row r="15" spans="1:13" x14ac:dyDescent="0.2">
      <c r="A15" s="400">
        <f t="shared" si="0"/>
        <v>11</v>
      </c>
      <c r="B15" s="493"/>
      <c r="C15" s="660">
        <v>0</v>
      </c>
      <c r="D15" s="661">
        <f t="shared" si="1"/>
        <v>0</v>
      </c>
      <c r="E15" s="660">
        <v>0</v>
      </c>
      <c r="F15" s="662">
        <f t="shared" si="2"/>
        <v>0</v>
      </c>
      <c r="G15" s="58"/>
      <c r="H15" s="400">
        <f t="shared" si="5"/>
        <v>47</v>
      </c>
      <c r="I15" s="493"/>
      <c r="J15" s="660">
        <v>0</v>
      </c>
      <c r="K15" s="661">
        <f t="shared" si="3"/>
        <v>0</v>
      </c>
      <c r="L15" s="660">
        <v>0</v>
      </c>
      <c r="M15" s="662">
        <f t="shared" si="4"/>
        <v>0</v>
      </c>
    </row>
    <row r="16" spans="1:13" x14ac:dyDescent="0.2">
      <c r="A16" s="400">
        <f t="shared" si="0"/>
        <v>12</v>
      </c>
      <c r="B16" s="493"/>
      <c r="C16" s="660">
        <v>0</v>
      </c>
      <c r="D16" s="661">
        <f t="shared" si="1"/>
        <v>0</v>
      </c>
      <c r="E16" s="660">
        <v>0</v>
      </c>
      <c r="F16" s="662">
        <f t="shared" si="2"/>
        <v>0</v>
      </c>
      <c r="G16" s="58"/>
      <c r="H16" s="400">
        <f t="shared" si="5"/>
        <v>48</v>
      </c>
      <c r="I16" s="493"/>
      <c r="J16" s="660">
        <v>0</v>
      </c>
      <c r="K16" s="661">
        <f t="shared" si="3"/>
        <v>0</v>
      </c>
      <c r="L16" s="660">
        <v>0</v>
      </c>
      <c r="M16" s="662">
        <f t="shared" si="4"/>
        <v>0</v>
      </c>
    </row>
    <row r="17" spans="1:13" x14ac:dyDescent="0.2">
      <c r="A17" s="400">
        <f t="shared" si="0"/>
        <v>13</v>
      </c>
      <c r="B17" s="493"/>
      <c r="C17" s="660">
        <v>0</v>
      </c>
      <c r="D17" s="661">
        <f t="shared" si="1"/>
        <v>0</v>
      </c>
      <c r="E17" s="660">
        <v>0</v>
      </c>
      <c r="F17" s="662">
        <f t="shared" si="2"/>
        <v>0</v>
      </c>
      <c r="G17" s="58"/>
      <c r="H17" s="400">
        <f t="shared" si="5"/>
        <v>49</v>
      </c>
      <c r="I17" s="493"/>
      <c r="J17" s="660">
        <v>0</v>
      </c>
      <c r="K17" s="661">
        <f t="shared" si="3"/>
        <v>0</v>
      </c>
      <c r="L17" s="660">
        <v>0</v>
      </c>
      <c r="M17" s="662">
        <f t="shared" si="4"/>
        <v>0</v>
      </c>
    </row>
    <row r="18" spans="1:13" x14ac:dyDescent="0.2">
      <c r="A18" s="400">
        <f t="shared" si="0"/>
        <v>14</v>
      </c>
      <c r="B18" s="493"/>
      <c r="C18" s="660">
        <v>0</v>
      </c>
      <c r="D18" s="661">
        <f t="shared" si="1"/>
        <v>0</v>
      </c>
      <c r="E18" s="660">
        <v>0</v>
      </c>
      <c r="F18" s="662">
        <f t="shared" si="2"/>
        <v>0</v>
      </c>
      <c r="G18" s="58"/>
      <c r="H18" s="400">
        <f t="shared" si="5"/>
        <v>50</v>
      </c>
      <c r="I18" s="493"/>
      <c r="J18" s="660">
        <v>0</v>
      </c>
      <c r="K18" s="661">
        <f t="shared" si="3"/>
        <v>0</v>
      </c>
      <c r="L18" s="660">
        <v>0</v>
      </c>
      <c r="M18" s="662">
        <f t="shared" si="4"/>
        <v>0</v>
      </c>
    </row>
    <row r="19" spans="1:13" x14ac:dyDescent="0.2">
      <c r="A19" s="400">
        <f t="shared" si="0"/>
        <v>15</v>
      </c>
      <c r="B19" s="493"/>
      <c r="C19" s="660">
        <v>0</v>
      </c>
      <c r="D19" s="661">
        <f t="shared" si="1"/>
        <v>0</v>
      </c>
      <c r="E19" s="660">
        <v>0</v>
      </c>
      <c r="F19" s="662">
        <f t="shared" si="2"/>
        <v>0</v>
      </c>
      <c r="G19" s="58"/>
      <c r="H19" s="400">
        <f t="shared" si="5"/>
        <v>51</v>
      </c>
      <c r="I19" s="493"/>
      <c r="J19" s="660">
        <v>0</v>
      </c>
      <c r="K19" s="661">
        <f t="shared" si="3"/>
        <v>0</v>
      </c>
      <c r="L19" s="660">
        <v>0</v>
      </c>
      <c r="M19" s="662">
        <f t="shared" si="4"/>
        <v>0</v>
      </c>
    </row>
    <row r="20" spans="1:13" x14ac:dyDescent="0.2">
      <c r="A20" s="400">
        <f t="shared" si="0"/>
        <v>16</v>
      </c>
      <c r="B20" s="493"/>
      <c r="C20" s="660">
        <v>0</v>
      </c>
      <c r="D20" s="661">
        <f t="shared" si="1"/>
        <v>0</v>
      </c>
      <c r="E20" s="660">
        <v>0</v>
      </c>
      <c r="F20" s="662">
        <f t="shared" si="2"/>
        <v>0</v>
      </c>
      <c r="G20" s="58"/>
      <c r="H20" s="400">
        <f t="shared" si="5"/>
        <v>52</v>
      </c>
      <c r="I20" s="493"/>
      <c r="J20" s="660">
        <v>0</v>
      </c>
      <c r="K20" s="661">
        <f t="shared" si="3"/>
        <v>0</v>
      </c>
      <c r="L20" s="660">
        <v>0</v>
      </c>
      <c r="M20" s="662">
        <f t="shared" si="4"/>
        <v>0</v>
      </c>
    </row>
    <row r="21" spans="1:13" x14ac:dyDescent="0.2">
      <c r="A21" s="400">
        <f t="shared" si="0"/>
        <v>17</v>
      </c>
      <c r="B21" s="493"/>
      <c r="C21" s="660">
        <v>0</v>
      </c>
      <c r="D21" s="661">
        <f t="shared" si="1"/>
        <v>0</v>
      </c>
      <c r="E21" s="660">
        <v>0</v>
      </c>
      <c r="F21" s="662">
        <f t="shared" si="2"/>
        <v>0</v>
      </c>
      <c r="G21" s="402"/>
      <c r="H21" s="400">
        <f t="shared" si="5"/>
        <v>53</v>
      </c>
      <c r="I21" s="493"/>
      <c r="J21" s="660">
        <v>0</v>
      </c>
      <c r="K21" s="661">
        <f t="shared" si="3"/>
        <v>0</v>
      </c>
      <c r="L21" s="660">
        <v>0</v>
      </c>
      <c r="M21" s="662">
        <f t="shared" si="4"/>
        <v>0</v>
      </c>
    </row>
    <row r="22" spans="1:13" x14ac:dyDescent="0.2">
      <c r="A22" s="400">
        <f t="shared" si="0"/>
        <v>18</v>
      </c>
      <c r="B22" s="493"/>
      <c r="C22" s="660">
        <v>0</v>
      </c>
      <c r="D22" s="661">
        <f t="shared" si="1"/>
        <v>0</v>
      </c>
      <c r="E22" s="660">
        <v>0</v>
      </c>
      <c r="F22" s="662">
        <f t="shared" si="2"/>
        <v>0</v>
      </c>
      <c r="G22" s="402"/>
      <c r="H22" s="400">
        <f t="shared" si="5"/>
        <v>54</v>
      </c>
      <c r="I22" s="493"/>
      <c r="J22" s="660">
        <v>0</v>
      </c>
      <c r="K22" s="661">
        <f t="shared" si="3"/>
        <v>0</v>
      </c>
      <c r="L22" s="660">
        <v>0</v>
      </c>
      <c r="M22" s="662">
        <f t="shared" si="4"/>
        <v>0</v>
      </c>
    </row>
    <row r="23" spans="1:13" x14ac:dyDescent="0.2">
      <c r="A23" s="400">
        <f t="shared" si="0"/>
        <v>19</v>
      </c>
      <c r="B23" s="493"/>
      <c r="C23" s="660">
        <v>0</v>
      </c>
      <c r="D23" s="661">
        <f t="shared" si="1"/>
        <v>0</v>
      </c>
      <c r="E23" s="660">
        <v>0</v>
      </c>
      <c r="F23" s="662">
        <f t="shared" si="2"/>
        <v>0</v>
      </c>
      <c r="G23" s="402"/>
      <c r="H23" s="400">
        <f t="shared" si="5"/>
        <v>55</v>
      </c>
      <c r="I23" s="493"/>
      <c r="J23" s="660">
        <v>0</v>
      </c>
      <c r="K23" s="661">
        <f t="shared" si="3"/>
        <v>0</v>
      </c>
      <c r="L23" s="660">
        <v>0</v>
      </c>
      <c r="M23" s="662">
        <f t="shared" si="4"/>
        <v>0</v>
      </c>
    </row>
    <row r="24" spans="1:13" x14ac:dyDescent="0.2">
      <c r="A24" s="400">
        <f t="shared" si="0"/>
        <v>20</v>
      </c>
      <c r="B24" s="493"/>
      <c r="C24" s="660">
        <v>0</v>
      </c>
      <c r="D24" s="661">
        <f t="shared" si="1"/>
        <v>0</v>
      </c>
      <c r="E24" s="660">
        <v>0</v>
      </c>
      <c r="F24" s="662">
        <f t="shared" si="2"/>
        <v>0</v>
      </c>
      <c r="G24" s="58"/>
      <c r="H24" s="400">
        <f t="shared" si="5"/>
        <v>56</v>
      </c>
      <c r="I24" s="493"/>
      <c r="J24" s="660">
        <v>0</v>
      </c>
      <c r="K24" s="661">
        <f t="shared" si="3"/>
        <v>0</v>
      </c>
      <c r="L24" s="660">
        <v>0</v>
      </c>
      <c r="M24" s="662">
        <f t="shared" si="4"/>
        <v>0</v>
      </c>
    </row>
    <row r="25" spans="1:13" x14ac:dyDescent="0.2">
      <c r="A25" s="400">
        <f t="shared" si="0"/>
        <v>21</v>
      </c>
      <c r="B25" s="493"/>
      <c r="C25" s="660">
        <v>0</v>
      </c>
      <c r="D25" s="661">
        <f t="shared" si="1"/>
        <v>0</v>
      </c>
      <c r="E25" s="660">
        <v>0</v>
      </c>
      <c r="F25" s="662">
        <f t="shared" si="2"/>
        <v>0</v>
      </c>
      <c r="G25" s="58"/>
      <c r="H25" s="400">
        <f t="shared" si="5"/>
        <v>57</v>
      </c>
      <c r="I25" s="493"/>
      <c r="J25" s="660">
        <v>0</v>
      </c>
      <c r="K25" s="661">
        <f t="shared" si="3"/>
        <v>0</v>
      </c>
      <c r="L25" s="660">
        <v>0</v>
      </c>
      <c r="M25" s="662">
        <f t="shared" si="4"/>
        <v>0</v>
      </c>
    </row>
    <row r="26" spans="1:13" x14ac:dyDescent="0.2">
      <c r="A26" s="400">
        <f t="shared" si="0"/>
        <v>22</v>
      </c>
      <c r="B26" s="493"/>
      <c r="C26" s="660">
        <v>0</v>
      </c>
      <c r="D26" s="661">
        <f t="shared" si="1"/>
        <v>0</v>
      </c>
      <c r="E26" s="660">
        <v>0</v>
      </c>
      <c r="F26" s="662">
        <f t="shared" si="2"/>
        <v>0</v>
      </c>
      <c r="G26" s="58"/>
      <c r="H26" s="400">
        <f t="shared" si="5"/>
        <v>58</v>
      </c>
      <c r="I26" s="493"/>
      <c r="J26" s="660">
        <v>0</v>
      </c>
      <c r="K26" s="661">
        <f t="shared" si="3"/>
        <v>0</v>
      </c>
      <c r="L26" s="660">
        <v>0</v>
      </c>
      <c r="M26" s="662">
        <f t="shared" si="4"/>
        <v>0</v>
      </c>
    </row>
    <row r="27" spans="1:13" x14ac:dyDescent="0.2">
      <c r="A27" s="400">
        <f t="shared" si="0"/>
        <v>23</v>
      </c>
      <c r="B27" s="493"/>
      <c r="C27" s="660">
        <v>0</v>
      </c>
      <c r="D27" s="661">
        <f t="shared" si="1"/>
        <v>0</v>
      </c>
      <c r="E27" s="660">
        <v>0</v>
      </c>
      <c r="F27" s="662">
        <f t="shared" si="2"/>
        <v>0</v>
      </c>
      <c r="G27" s="58"/>
      <c r="H27" s="400">
        <f t="shared" si="5"/>
        <v>59</v>
      </c>
      <c r="I27" s="493"/>
      <c r="J27" s="660">
        <v>0</v>
      </c>
      <c r="K27" s="661">
        <f t="shared" si="3"/>
        <v>0</v>
      </c>
      <c r="L27" s="660">
        <v>0</v>
      </c>
      <c r="M27" s="662">
        <f t="shared" si="4"/>
        <v>0</v>
      </c>
    </row>
    <row r="28" spans="1:13" x14ac:dyDescent="0.2">
      <c r="A28" s="400">
        <f t="shared" si="0"/>
        <v>24</v>
      </c>
      <c r="B28" s="493"/>
      <c r="C28" s="660">
        <v>0</v>
      </c>
      <c r="D28" s="661">
        <f t="shared" si="1"/>
        <v>0</v>
      </c>
      <c r="E28" s="660">
        <v>0</v>
      </c>
      <c r="F28" s="662">
        <f t="shared" si="2"/>
        <v>0</v>
      </c>
      <c r="G28" s="58"/>
      <c r="H28" s="400">
        <f t="shared" si="5"/>
        <v>60</v>
      </c>
      <c r="I28" s="493"/>
      <c r="J28" s="660">
        <v>0</v>
      </c>
      <c r="K28" s="661">
        <f t="shared" si="3"/>
        <v>0</v>
      </c>
      <c r="L28" s="660">
        <v>0</v>
      </c>
      <c r="M28" s="662">
        <f t="shared" si="4"/>
        <v>0</v>
      </c>
    </row>
    <row r="29" spans="1:13" x14ac:dyDescent="0.2">
      <c r="A29" s="400">
        <f t="shared" si="0"/>
        <v>25</v>
      </c>
      <c r="B29" s="493"/>
      <c r="C29" s="660">
        <v>0</v>
      </c>
      <c r="D29" s="661">
        <f t="shared" si="1"/>
        <v>0</v>
      </c>
      <c r="E29" s="660">
        <v>0</v>
      </c>
      <c r="F29" s="662">
        <f t="shared" si="2"/>
        <v>0</v>
      </c>
      <c r="G29" s="58"/>
      <c r="H29" s="400">
        <f t="shared" si="5"/>
        <v>61</v>
      </c>
      <c r="I29" s="493"/>
      <c r="J29" s="660">
        <v>0</v>
      </c>
      <c r="K29" s="661">
        <f t="shared" si="3"/>
        <v>0</v>
      </c>
      <c r="L29" s="660">
        <v>0</v>
      </c>
      <c r="M29" s="662">
        <f t="shared" si="4"/>
        <v>0</v>
      </c>
    </row>
    <row r="30" spans="1:13" x14ac:dyDescent="0.2">
      <c r="A30" s="400">
        <f t="shared" si="0"/>
        <v>26</v>
      </c>
      <c r="B30" s="493"/>
      <c r="C30" s="660">
        <v>0</v>
      </c>
      <c r="D30" s="661">
        <f t="shared" si="1"/>
        <v>0</v>
      </c>
      <c r="E30" s="660">
        <v>0</v>
      </c>
      <c r="F30" s="662">
        <f t="shared" si="2"/>
        <v>0</v>
      </c>
      <c r="G30" s="58"/>
      <c r="H30" s="400">
        <f t="shared" si="5"/>
        <v>62</v>
      </c>
      <c r="I30" s="493"/>
      <c r="J30" s="660">
        <v>0</v>
      </c>
      <c r="K30" s="661">
        <f t="shared" si="3"/>
        <v>0</v>
      </c>
      <c r="L30" s="660">
        <v>0</v>
      </c>
      <c r="M30" s="662">
        <f t="shared" si="4"/>
        <v>0</v>
      </c>
    </row>
    <row r="31" spans="1:13" x14ac:dyDescent="0.2">
      <c r="A31" s="400">
        <f t="shared" si="0"/>
        <v>27</v>
      </c>
      <c r="B31" s="493"/>
      <c r="C31" s="660">
        <v>0</v>
      </c>
      <c r="D31" s="661">
        <f t="shared" si="1"/>
        <v>0</v>
      </c>
      <c r="E31" s="660">
        <v>0</v>
      </c>
      <c r="F31" s="662">
        <f t="shared" si="2"/>
        <v>0</v>
      </c>
      <c r="G31" s="58"/>
      <c r="H31" s="400">
        <f t="shared" si="5"/>
        <v>63</v>
      </c>
      <c r="I31" s="493"/>
      <c r="J31" s="660">
        <v>0</v>
      </c>
      <c r="K31" s="661">
        <f t="shared" si="3"/>
        <v>0</v>
      </c>
      <c r="L31" s="660">
        <v>0</v>
      </c>
      <c r="M31" s="662">
        <f t="shared" si="4"/>
        <v>0</v>
      </c>
    </row>
    <row r="32" spans="1:13" x14ac:dyDescent="0.2">
      <c r="A32" s="400">
        <f t="shared" si="0"/>
        <v>28</v>
      </c>
      <c r="B32" s="493"/>
      <c r="C32" s="660">
        <v>0</v>
      </c>
      <c r="D32" s="661">
        <f t="shared" si="1"/>
        <v>0</v>
      </c>
      <c r="E32" s="660">
        <v>0</v>
      </c>
      <c r="F32" s="662">
        <f t="shared" si="2"/>
        <v>0</v>
      </c>
      <c r="G32" s="58"/>
      <c r="H32" s="400">
        <f t="shared" si="5"/>
        <v>64</v>
      </c>
      <c r="I32" s="493"/>
      <c r="J32" s="660">
        <v>0</v>
      </c>
      <c r="K32" s="661">
        <f t="shared" si="3"/>
        <v>0</v>
      </c>
      <c r="L32" s="660">
        <v>0</v>
      </c>
      <c r="M32" s="662">
        <f t="shared" si="4"/>
        <v>0</v>
      </c>
    </row>
    <row r="33" spans="1:13" x14ac:dyDescent="0.2">
      <c r="A33" s="400">
        <f t="shared" si="0"/>
        <v>29</v>
      </c>
      <c r="B33" s="493"/>
      <c r="C33" s="660">
        <v>0</v>
      </c>
      <c r="D33" s="661">
        <f t="shared" si="1"/>
        <v>0</v>
      </c>
      <c r="E33" s="660">
        <v>0</v>
      </c>
      <c r="F33" s="662">
        <f t="shared" si="2"/>
        <v>0</v>
      </c>
      <c r="G33" s="58"/>
      <c r="H33" s="400">
        <f t="shared" si="5"/>
        <v>65</v>
      </c>
      <c r="I33" s="493"/>
      <c r="J33" s="660">
        <v>0</v>
      </c>
      <c r="K33" s="661">
        <f t="shared" si="3"/>
        <v>0</v>
      </c>
      <c r="L33" s="660">
        <v>0</v>
      </c>
      <c r="M33" s="662">
        <f t="shared" si="4"/>
        <v>0</v>
      </c>
    </row>
    <row r="34" spans="1:13" x14ac:dyDescent="0.2">
      <c r="A34" s="400">
        <f t="shared" si="0"/>
        <v>30</v>
      </c>
      <c r="B34" s="493"/>
      <c r="C34" s="660">
        <v>0</v>
      </c>
      <c r="D34" s="661">
        <f t="shared" si="1"/>
        <v>0</v>
      </c>
      <c r="E34" s="660">
        <v>0</v>
      </c>
      <c r="F34" s="662">
        <f t="shared" si="2"/>
        <v>0</v>
      </c>
      <c r="G34" s="58"/>
      <c r="H34" s="400">
        <f t="shared" si="5"/>
        <v>66</v>
      </c>
      <c r="I34" s="493"/>
      <c r="J34" s="660">
        <v>0</v>
      </c>
      <c r="K34" s="661">
        <f t="shared" si="3"/>
        <v>0</v>
      </c>
      <c r="L34" s="660">
        <v>0</v>
      </c>
      <c r="M34" s="662">
        <f t="shared" si="4"/>
        <v>0</v>
      </c>
    </row>
    <row r="35" spans="1:13" x14ac:dyDescent="0.2">
      <c r="A35" s="400">
        <f t="shared" si="0"/>
        <v>31</v>
      </c>
      <c r="B35" s="493"/>
      <c r="C35" s="660">
        <v>0</v>
      </c>
      <c r="D35" s="661">
        <f t="shared" si="1"/>
        <v>0</v>
      </c>
      <c r="E35" s="660">
        <v>0</v>
      </c>
      <c r="F35" s="662">
        <f t="shared" si="2"/>
        <v>0</v>
      </c>
      <c r="G35" s="58"/>
      <c r="H35" s="400">
        <f t="shared" si="5"/>
        <v>67</v>
      </c>
      <c r="I35" s="493"/>
      <c r="J35" s="660">
        <v>0</v>
      </c>
      <c r="K35" s="661">
        <f t="shared" si="3"/>
        <v>0</v>
      </c>
      <c r="L35" s="660">
        <v>0</v>
      </c>
      <c r="M35" s="662">
        <f t="shared" si="4"/>
        <v>0</v>
      </c>
    </row>
    <row r="36" spans="1:13" x14ac:dyDescent="0.2">
      <c r="A36" s="400">
        <f t="shared" si="0"/>
        <v>32</v>
      </c>
      <c r="B36" s="493"/>
      <c r="C36" s="660">
        <v>0</v>
      </c>
      <c r="D36" s="661">
        <f t="shared" si="1"/>
        <v>0</v>
      </c>
      <c r="E36" s="660">
        <v>0</v>
      </c>
      <c r="F36" s="662">
        <f t="shared" si="2"/>
        <v>0</v>
      </c>
      <c r="G36" s="58"/>
      <c r="H36" s="400">
        <f t="shared" si="5"/>
        <v>68</v>
      </c>
      <c r="I36" s="493"/>
      <c r="J36" s="660">
        <v>0</v>
      </c>
      <c r="K36" s="661">
        <f t="shared" si="3"/>
        <v>0</v>
      </c>
      <c r="L36" s="660">
        <v>0</v>
      </c>
      <c r="M36" s="662">
        <f t="shared" si="4"/>
        <v>0</v>
      </c>
    </row>
    <row r="37" spans="1:13" x14ac:dyDescent="0.2">
      <c r="A37" s="400">
        <f t="shared" si="0"/>
        <v>33</v>
      </c>
      <c r="B37" s="493"/>
      <c r="C37" s="660">
        <v>0</v>
      </c>
      <c r="D37" s="661">
        <f t="shared" si="1"/>
        <v>0</v>
      </c>
      <c r="E37" s="660">
        <v>0</v>
      </c>
      <c r="F37" s="662">
        <f t="shared" si="2"/>
        <v>0</v>
      </c>
      <c r="G37" s="58"/>
      <c r="H37" s="400">
        <f t="shared" si="5"/>
        <v>69</v>
      </c>
      <c r="I37" s="493"/>
      <c r="J37" s="660">
        <v>0</v>
      </c>
      <c r="K37" s="661">
        <f t="shared" si="3"/>
        <v>0</v>
      </c>
      <c r="L37" s="660">
        <v>0</v>
      </c>
      <c r="M37" s="662">
        <f t="shared" si="4"/>
        <v>0</v>
      </c>
    </row>
    <row r="38" spans="1:13" x14ac:dyDescent="0.2">
      <c r="A38" s="400">
        <f t="shared" si="0"/>
        <v>34</v>
      </c>
      <c r="B38" s="493"/>
      <c r="C38" s="660">
        <v>0</v>
      </c>
      <c r="D38" s="661">
        <f t="shared" si="1"/>
        <v>0</v>
      </c>
      <c r="E38" s="660">
        <v>0</v>
      </c>
      <c r="F38" s="662">
        <f t="shared" si="2"/>
        <v>0</v>
      </c>
      <c r="G38" s="58"/>
      <c r="H38" s="400">
        <f t="shared" si="5"/>
        <v>70</v>
      </c>
      <c r="I38" s="493"/>
      <c r="J38" s="660">
        <v>0</v>
      </c>
      <c r="K38" s="661">
        <f t="shared" si="3"/>
        <v>0</v>
      </c>
      <c r="L38" s="660">
        <v>0</v>
      </c>
      <c r="M38" s="662">
        <f t="shared" si="4"/>
        <v>0</v>
      </c>
    </row>
    <row r="39" spans="1:13" x14ac:dyDescent="0.2">
      <c r="A39" s="400">
        <f t="shared" si="0"/>
        <v>35</v>
      </c>
      <c r="B39" s="493"/>
      <c r="C39" s="660">
        <v>0</v>
      </c>
      <c r="D39" s="661">
        <f t="shared" si="1"/>
        <v>0</v>
      </c>
      <c r="E39" s="660">
        <v>0</v>
      </c>
      <c r="F39" s="662">
        <f t="shared" si="2"/>
        <v>0</v>
      </c>
      <c r="G39" s="58"/>
      <c r="H39" s="400">
        <f t="shared" si="5"/>
        <v>71</v>
      </c>
      <c r="I39" s="493"/>
      <c r="J39" s="660">
        <v>0</v>
      </c>
      <c r="K39" s="661">
        <f t="shared" si="3"/>
        <v>0</v>
      </c>
      <c r="L39" s="660">
        <v>0</v>
      </c>
      <c r="M39" s="662">
        <f t="shared" si="4"/>
        <v>0</v>
      </c>
    </row>
    <row r="40" spans="1:13" x14ac:dyDescent="0.2">
      <c r="A40" s="400">
        <f t="shared" si="0"/>
        <v>36</v>
      </c>
      <c r="B40" s="493"/>
      <c r="C40" s="660">
        <v>0</v>
      </c>
      <c r="D40" s="661">
        <f t="shared" si="1"/>
        <v>0</v>
      </c>
      <c r="E40" s="660">
        <v>0</v>
      </c>
      <c r="F40" s="662">
        <f t="shared" si="2"/>
        <v>0</v>
      </c>
      <c r="G40" s="58"/>
      <c r="H40" s="400">
        <f t="shared" si="5"/>
        <v>72</v>
      </c>
      <c r="I40" s="493"/>
      <c r="J40" s="660">
        <v>0</v>
      </c>
      <c r="K40" s="661">
        <f t="shared" si="3"/>
        <v>0</v>
      </c>
      <c r="L40" s="660">
        <v>0</v>
      </c>
      <c r="M40" s="662">
        <f t="shared" si="4"/>
        <v>0</v>
      </c>
    </row>
    <row r="41" spans="1:13" ht="15.75" thickBot="1" x14ac:dyDescent="0.25">
      <c r="A41" s="400">
        <f t="shared" si="0"/>
        <v>37</v>
      </c>
      <c r="B41" s="493"/>
      <c r="C41" s="660">
        <v>0</v>
      </c>
      <c r="D41" s="661">
        <f t="shared" si="1"/>
        <v>0</v>
      </c>
      <c r="E41" s="660">
        <v>0</v>
      </c>
      <c r="F41" s="662">
        <f t="shared" si="2"/>
        <v>0</v>
      </c>
      <c r="G41" s="58"/>
      <c r="H41" s="400">
        <f t="shared" si="5"/>
        <v>73</v>
      </c>
      <c r="I41" s="493"/>
      <c r="J41" s="660">
        <v>0</v>
      </c>
      <c r="K41" s="661">
        <f t="shared" si="3"/>
        <v>0</v>
      </c>
      <c r="L41" s="660">
        <v>0</v>
      </c>
      <c r="M41" s="662">
        <f t="shared" si="4"/>
        <v>0</v>
      </c>
    </row>
    <row r="42" spans="1:13" ht="16.5" thickTop="1" thickBot="1" x14ac:dyDescent="0.25">
      <c r="A42" s="403" t="s">
        <v>7</v>
      </c>
      <c r="B42" s="491"/>
      <c r="C42" s="663">
        <f>SUM(C5:C41)</f>
        <v>0</v>
      </c>
      <c r="D42" s="663">
        <f>SUM(D5:D41)</f>
        <v>0</v>
      </c>
      <c r="E42" s="663">
        <f>SUM(E5:E41)</f>
        <v>0</v>
      </c>
      <c r="F42" s="664">
        <f>SUM(F5:F41)</f>
        <v>0</v>
      </c>
      <c r="G42" s="158"/>
      <c r="H42" s="403" t="s">
        <v>7</v>
      </c>
      <c r="I42" s="491"/>
      <c r="J42" s="663">
        <f>SUM(J5:J41)</f>
        <v>0</v>
      </c>
      <c r="K42" s="663">
        <f>SUM(K5:K41)</f>
        <v>0</v>
      </c>
      <c r="L42" s="663">
        <f>SUM(L5:L41)</f>
        <v>0</v>
      </c>
      <c r="M42" s="664">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9" type="noConversion"/>
  <printOptions horizontalCentered="1"/>
  <pageMargins left="0.74803149606299213" right="0.74803149606299213" top="0.78740157480314965" bottom="0.78740157480314965" header="0.51181102362204722" footer="0.51181102362204722"/>
  <pageSetup paperSize="9" scale="65"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workbookViewId="0">
      <selection activeCell="J4" sqref="J4"/>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59"/>
      <c r="B1" s="848"/>
      <c r="C1" s="848"/>
      <c r="D1" s="960" t="s">
        <v>353</v>
      </c>
      <c r="E1" s="961"/>
      <c r="F1" s="961"/>
      <c r="G1" s="848"/>
      <c r="H1" s="848"/>
      <c r="I1" s="848"/>
      <c r="J1" s="848"/>
      <c r="K1" s="848"/>
      <c r="L1" s="848"/>
      <c r="M1" s="849" t="s">
        <v>354</v>
      </c>
      <c r="N1" s="962"/>
      <c r="O1" s="849"/>
    </row>
    <row r="2" spans="1:15" x14ac:dyDescent="0.2">
      <c r="A2" s="963"/>
      <c r="B2" s="851"/>
      <c r="C2" s="901"/>
      <c r="D2" s="901" t="s">
        <v>355</v>
      </c>
      <c r="E2" s="901"/>
      <c r="F2" s="901"/>
      <c r="G2" s="901"/>
      <c r="H2" s="901"/>
      <c r="I2" s="901"/>
      <c r="J2" s="901"/>
      <c r="K2" s="901"/>
      <c r="L2" s="901"/>
      <c r="M2" s="901"/>
      <c r="N2" s="851" t="s">
        <v>356</v>
      </c>
      <c r="O2" s="854"/>
    </row>
    <row r="3" spans="1:15" x14ac:dyDescent="0.2">
      <c r="A3" s="963"/>
      <c r="B3" s="851"/>
      <c r="C3" s="901"/>
      <c r="D3" s="901"/>
      <c r="E3" s="901"/>
      <c r="F3" s="901"/>
      <c r="G3" s="901"/>
      <c r="H3" s="901"/>
      <c r="I3" s="901"/>
      <c r="J3" s="901"/>
      <c r="K3" s="901"/>
      <c r="L3" s="901"/>
      <c r="M3" s="901"/>
      <c r="N3" s="901"/>
      <c r="O3" s="854"/>
    </row>
    <row r="4" spans="1:15" x14ac:dyDescent="0.2">
      <c r="A4" s="963"/>
      <c r="B4" s="851"/>
      <c r="C4" s="901"/>
      <c r="D4" s="901"/>
      <c r="E4" s="964" t="s">
        <v>357</v>
      </c>
      <c r="F4" s="901"/>
      <c r="G4" s="901"/>
      <c r="H4" s="901"/>
      <c r="I4" s="965" t="s">
        <v>302</v>
      </c>
      <c r="J4" s="1243">
        <f>'Input Data'!$D$20</f>
        <v>0</v>
      </c>
      <c r="K4" s="901"/>
      <c r="L4" s="901"/>
      <c r="M4" s="966" t="s">
        <v>358</v>
      </c>
      <c r="N4" s="901"/>
      <c r="O4" s="967"/>
    </row>
    <row r="5" spans="1:15" x14ac:dyDescent="0.2">
      <c r="A5" s="963"/>
      <c r="B5" s="851"/>
      <c r="C5" s="901"/>
      <c r="D5" s="901"/>
      <c r="E5" s="968" t="s">
        <v>359</v>
      </c>
      <c r="F5" s="969"/>
      <c r="G5" s="970">
        <v>0</v>
      </c>
      <c r="H5" s="971"/>
      <c r="I5" s="901"/>
      <c r="J5" s="901"/>
      <c r="K5" s="901"/>
      <c r="L5" s="901"/>
      <c r="M5" s="966" t="s">
        <v>360</v>
      </c>
      <c r="N5" s="972"/>
      <c r="O5" s="973"/>
    </row>
    <row r="6" spans="1:15" x14ac:dyDescent="0.2">
      <c r="A6" s="974" t="s">
        <v>361</v>
      </c>
      <c r="B6" s="851"/>
      <c r="C6" s="975"/>
      <c r="D6" s="859" t="s">
        <v>302</v>
      </c>
      <c r="E6" s="874"/>
      <c r="F6" s="874"/>
      <c r="G6" s="874"/>
      <c r="H6" s="874"/>
      <c r="I6" s="874"/>
      <c r="J6" s="874"/>
      <c r="K6" s="874"/>
      <c r="L6" s="874"/>
      <c r="M6" s="874"/>
      <c r="N6" s="901"/>
      <c r="O6" s="854"/>
    </row>
    <row r="7" spans="1:15" x14ac:dyDescent="0.2">
      <c r="A7" s="974" t="s">
        <v>362</v>
      </c>
      <c r="B7" s="851"/>
      <c r="C7" s="965"/>
      <c r="D7" s="859" t="s">
        <v>302</v>
      </c>
      <c r="E7" s="874"/>
      <c r="F7" s="874"/>
      <c r="G7" s="874"/>
      <c r="H7" s="874"/>
      <c r="I7" s="874"/>
      <c r="J7" s="976"/>
      <c r="K7" s="874"/>
      <c r="L7" s="874"/>
      <c r="M7" s="874"/>
      <c r="N7" s="901"/>
      <c r="O7" s="854"/>
    </row>
    <row r="8" spans="1:15" x14ac:dyDescent="0.2">
      <c r="A8" s="963"/>
      <c r="B8" s="851"/>
      <c r="C8" s="901"/>
      <c r="D8" s="851"/>
      <c r="E8" s="851"/>
      <c r="F8" s="851"/>
      <c r="G8" s="851"/>
      <c r="H8" s="851"/>
      <c r="I8" s="851"/>
      <c r="J8" s="977"/>
      <c r="K8" s="851"/>
      <c r="L8" s="851"/>
      <c r="M8" s="851"/>
      <c r="N8" s="851"/>
      <c r="O8" s="854"/>
    </row>
    <row r="9" spans="1:15" x14ac:dyDescent="0.2">
      <c r="A9" s="974" t="s">
        <v>363</v>
      </c>
      <c r="B9" s="851"/>
      <c r="C9" s="859" t="s">
        <v>364</v>
      </c>
      <c r="D9" s="901"/>
      <c r="E9" s="901"/>
      <c r="F9" s="901"/>
      <c r="G9" s="901"/>
      <c r="H9" s="851"/>
      <c r="I9" s="851"/>
      <c r="J9" s="901"/>
      <c r="K9" s="901"/>
      <c r="L9" s="901"/>
      <c r="M9" s="901"/>
      <c r="N9" s="901"/>
      <c r="O9" s="854"/>
    </row>
    <row r="10" spans="1:15" x14ac:dyDescent="0.2">
      <c r="A10" s="978" t="s">
        <v>365</v>
      </c>
      <c r="B10" s="979"/>
      <c r="C10" s="980"/>
      <c r="D10" s="980"/>
      <c r="E10" s="980"/>
      <c r="F10" s="980"/>
      <c r="G10" s="980"/>
      <c r="H10" s="981" t="s">
        <v>366</v>
      </c>
      <c r="I10" s="982"/>
      <c r="J10" s="983" t="s">
        <v>367</v>
      </c>
      <c r="K10" s="943" t="s">
        <v>368</v>
      </c>
      <c r="L10" s="984"/>
      <c r="M10" s="985"/>
      <c r="N10" s="986" t="s">
        <v>369</v>
      </c>
      <c r="O10" s="987" t="s">
        <v>370</v>
      </c>
    </row>
    <row r="11" spans="1:15" x14ac:dyDescent="0.2">
      <c r="A11" s="988"/>
      <c r="B11" s="989"/>
      <c r="C11" s="990"/>
      <c r="D11" s="991" t="s">
        <v>371</v>
      </c>
      <c r="E11" s="992"/>
      <c r="F11" s="993" t="s">
        <v>372</v>
      </c>
      <c r="G11" s="994"/>
      <c r="H11" s="920" t="s">
        <v>373</v>
      </c>
      <c r="I11" s="851"/>
      <c r="J11" s="995" t="s">
        <v>374</v>
      </c>
      <c r="K11" s="996" t="s">
        <v>375</v>
      </c>
      <c r="L11" s="989" t="s">
        <v>376</v>
      </c>
      <c r="M11" s="983" t="s">
        <v>377</v>
      </c>
      <c r="N11" s="997" t="s">
        <v>378</v>
      </c>
      <c r="O11" s="998" t="s">
        <v>379</v>
      </c>
    </row>
    <row r="12" spans="1:15" x14ac:dyDescent="0.2">
      <c r="A12" s="999"/>
      <c r="B12" s="1000" t="s">
        <v>4</v>
      </c>
      <c r="C12" s="1001"/>
      <c r="D12" s="1002" t="s">
        <v>380</v>
      </c>
      <c r="E12" s="1003"/>
      <c r="F12" s="1004" t="s">
        <v>380</v>
      </c>
      <c r="G12" s="1003"/>
      <c r="H12" s="1000" t="s">
        <v>381</v>
      </c>
      <c r="I12" s="1005"/>
      <c r="J12" s="1006" t="s">
        <v>382</v>
      </c>
      <c r="K12" s="1007" t="s">
        <v>383</v>
      </c>
      <c r="L12" s="1004" t="s">
        <v>384</v>
      </c>
      <c r="M12" s="1008" t="s">
        <v>385</v>
      </c>
      <c r="N12" s="1006" t="s">
        <v>386</v>
      </c>
      <c r="O12" s="1009" t="s">
        <v>387</v>
      </c>
    </row>
    <row r="13" spans="1:15" x14ac:dyDescent="0.2">
      <c r="A13" s="1010" t="s">
        <v>388</v>
      </c>
      <c r="B13" s="1011"/>
      <c r="C13" s="1012"/>
      <c r="D13" s="1013"/>
      <c r="E13" s="1014"/>
      <c r="F13" s="1011"/>
      <c r="G13" s="1012"/>
      <c r="H13" s="1015"/>
      <c r="I13" s="1016"/>
      <c r="J13" s="1017"/>
      <c r="K13" s="1018"/>
      <c r="L13" s="1019"/>
      <c r="M13" s="1020"/>
      <c r="N13" s="1012"/>
      <c r="O13" s="1021"/>
    </row>
    <row r="14" spans="1:15" x14ac:dyDescent="0.2">
      <c r="A14" s="1022" t="s">
        <v>389</v>
      </c>
      <c r="B14" s="1023"/>
      <c r="C14" s="893"/>
      <c r="D14" s="1007"/>
      <c r="E14" s="1024"/>
      <c r="F14" s="1023"/>
      <c r="G14" s="893"/>
      <c r="H14" s="1025"/>
      <c r="I14" s="1026"/>
      <c r="J14" s="1027"/>
      <c r="K14" s="1028"/>
      <c r="L14" s="1028"/>
      <c r="M14" s="1029"/>
      <c r="N14" s="1006"/>
      <c r="O14" s="1030"/>
    </row>
    <row r="15" spans="1:15" x14ac:dyDescent="0.2">
      <c r="A15" s="1031"/>
      <c r="B15" s="1032"/>
      <c r="C15" s="851"/>
      <c r="D15" s="997"/>
      <c r="E15" s="856"/>
      <c r="F15" s="1032"/>
      <c r="G15" s="851"/>
      <c r="H15" s="851"/>
      <c r="I15" s="851"/>
      <c r="J15" s="975" t="s">
        <v>390</v>
      </c>
      <c r="K15" s="997" t="s">
        <v>391</v>
      </c>
      <c r="L15" s="975" t="s">
        <v>392</v>
      </c>
      <c r="M15" s="997" t="s">
        <v>393</v>
      </c>
      <c r="N15" s="851"/>
      <c r="O15" s="1033" t="s">
        <v>10</v>
      </c>
    </row>
    <row r="16" spans="1:15" ht="15.75" thickBot="1" x14ac:dyDescent="0.25">
      <c r="A16" s="963" t="s">
        <v>394</v>
      </c>
      <c r="B16" s="1032"/>
      <c r="C16" s="851"/>
      <c r="D16" s="997"/>
      <c r="E16" s="856"/>
      <c r="F16" s="1032"/>
      <c r="G16" s="851"/>
      <c r="H16" s="851"/>
      <c r="I16" s="851"/>
      <c r="J16" s="859" t="s">
        <v>395</v>
      </c>
      <c r="K16" s="851"/>
      <c r="L16" s="883"/>
      <c r="M16" s="859"/>
      <c r="N16" s="851"/>
      <c r="O16" s="1034">
        <f>J13+J14+K13+K14+L13+L14+M13+M14</f>
        <v>0</v>
      </c>
    </row>
    <row r="17" spans="1:15" x14ac:dyDescent="0.2">
      <c r="A17" s="963" t="s">
        <v>396</v>
      </c>
      <c r="B17" s="1032"/>
      <c r="C17" s="851"/>
      <c r="D17" s="997"/>
      <c r="E17" s="1035"/>
      <c r="F17" s="1032"/>
      <c r="G17" s="851"/>
      <c r="H17" s="851"/>
      <c r="I17" s="851"/>
      <c r="J17" s="997"/>
      <c r="K17" s="1036"/>
      <c r="L17" s="1037"/>
      <c r="M17" s="1038"/>
      <c r="N17" s="1039" t="s">
        <v>397</v>
      </c>
      <c r="O17" s="1040" t="s">
        <v>10</v>
      </c>
    </row>
    <row r="18" spans="1:15" ht="15.75" thickBot="1" x14ac:dyDescent="0.25">
      <c r="A18" s="1041" t="s">
        <v>398</v>
      </c>
      <c r="B18" s="1042"/>
      <c r="C18" s="956"/>
      <c r="D18" s="1043"/>
      <c r="E18" s="1044"/>
      <c r="F18" s="1042"/>
      <c r="G18" s="956"/>
      <c r="H18" s="956"/>
      <c r="I18" s="956"/>
      <c r="J18" s="1043"/>
      <c r="K18" s="1045" t="s">
        <v>399</v>
      </c>
      <c r="L18" s="1044"/>
      <c r="M18" s="1043"/>
      <c r="N18" s="1046">
        <v>0</v>
      </c>
      <c r="O18" s="1047"/>
    </row>
    <row r="19" spans="1:15" ht="15.75" thickTop="1" x14ac:dyDescent="0.2">
      <c r="A19" s="963"/>
      <c r="B19" s="1032"/>
      <c r="C19" s="851"/>
      <c r="D19" s="997"/>
      <c r="E19" s="1035"/>
      <c r="F19" s="1032"/>
      <c r="G19" s="851"/>
      <c r="H19" s="851"/>
      <c r="I19" s="851"/>
      <c r="J19" s="997"/>
      <c r="K19" s="1032"/>
      <c r="L19" s="1035"/>
      <c r="M19" s="997"/>
      <c r="N19" s="997"/>
      <c r="O19" s="1048"/>
    </row>
    <row r="20" spans="1:15" x14ac:dyDescent="0.2">
      <c r="A20" s="978" t="s">
        <v>400</v>
      </c>
      <c r="B20" s="980"/>
      <c r="C20" s="979"/>
      <c r="D20" s="980"/>
      <c r="E20" s="980"/>
      <c r="F20" s="980"/>
      <c r="G20" s="980"/>
      <c r="H20" s="980"/>
      <c r="I20" s="980"/>
      <c r="J20" s="980"/>
      <c r="K20" s="980"/>
      <c r="L20" s="980"/>
      <c r="M20" s="980"/>
      <c r="N20" s="980"/>
      <c r="O20" s="1049"/>
    </row>
    <row r="21" spans="1:15" x14ac:dyDescent="0.2">
      <c r="A21" s="1050"/>
      <c r="B21" s="979" t="s">
        <v>401</v>
      </c>
      <c r="C21" s="893"/>
      <c r="D21" s="980"/>
      <c r="E21" s="980"/>
      <c r="F21" s="980"/>
      <c r="G21" s="980"/>
      <c r="H21" s="1051"/>
      <c r="I21" s="979" t="s">
        <v>402</v>
      </c>
      <c r="J21" s="980"/>
      <c r="K21" s="979"/>
      <c r="L21" s="980"/>
      <c r="M21" s="1052" t="s">
        <v>403</v>
      </c>
      <c r="N21" s="943"/>
      <c r="O21" s="1053"/>
    </row>
    <row r="22" spans="1:15" x14ac:dyDescent="0.2">
      <c r="A22" s="1054" t="s">
        <v>404</v>
      </c>
      <c r="B22" s="1003"/>
      <c r="C22" s="1055"/>
      <c r="D22" s="1056" t="s">
        <v>405</v>
      </c>
      <c r="E22" s="1003"/>
      <c r="F22" s="1006"/>
      <c r="G22" s="1006"/>
      <c r="H22" s="1057" t="s">
        <v>406</v>
      </c>
      <c r="I22" s="980"/>
      <c r="J22" s="980"/>
      <c r="K22" s="1058" t="s">
        <v>407</v>
      </c>
      <c r="L22" s="980"/>
      <c r="M22" s="1059" t="s">
        <v>408</v>
      </c>
      <c r="N22" s="1060" t="s">
        <v>399</v>
      </c>
      <c r="O22" s="1061"/>
    </row>
    <row r="23" spans="1:15" x14ac:dyDescent="0.2">
      <c r="A23" s="1022" t="s">
        <v>383</v>
      </c>
      <c r="B23" s="1056" t="s">
        <v>4</v>
      </c>
      <c r="C23" s="1003"/>
      <c r="D23" s="1056" t="s">
        <v>383</v>
      </c>
      <c r="E23" s="1003"/>
      <c r="F23" s="1062" t="s">
        <v>4</v>
      </c>
      <c r="G23" s="1006"/>
      <c r="H23" s="1063" t="s">
        <v>383</v>
      </c>
      <c r="I23" s="1064"/>
      <c r="J23" s="1062" t="s">
        <v>4</v>
      </c>
      <c r="K23" s="1062" t="s">
        <v>383</v>
      </c>
      <c r="L23" s="1062" t="s">
        <v>4</v>
      </c>
      <c r="M23" s="1065" t="s">
        <v>383</v>
      </c>
      <c r="N23" s="1066" t="s">
        <v>397</v>
      </c>
      <c r="O23" s="1067" t="s">
        <v>409</v>
      </c>
    </row>
    <row r="24" spans="1:15" x14ac:dyDescent="0.2">
      <c r="A24" s="1068"/>
      <c r="B24" s="1069"/>
      <c r="C24" s="874"/>
      <c r="D24" s="1070"/>
      <c r="E24" s="1071"/>
      <c r="F24" s="1069"/>
      <c r="G24" s="874"/>
      <c r="H24" s="1072"/>
      <c r="I24" s="1073"/>
      <c r="J24" s="1074"/>
      <c r="K24" s="1069"/>
      <c r="L24" s="1074"/>
      <c r="M24" s="1075"/>
      <c r="N24" s="1076"/>
      <c r="O24" s="1077"/>
    </row>
    <row r="25" spans="1:15" x14ac:dyDescent="0.2">
      <c r="A25" s="1068"/>
      <c r="B25" s="1069"/>
      <c r="C25" s="874"/>
      <c r="D25" s="1070"/>
      <c r="E25" s="1071"/>
      <c r="F25" s="1069"/>
      <c r="G25" s="874"/>
      <c r="H25" s="1072"/>
      <c r="I25" s="1073"/>
      <c r="J25" s="1074"/>
      <c r="K25" s="1069"/>
      <c r="L25" s="1074"/>
      <c r="M25" s="1075"/>
      <c r="N25" s="1076"/>
      <c r="O25" s="1077"/>
    </row>
    <row r="26" spans="1:15" x14ac:dyDescent="0.2">
      <c r="A26" s="1078"/>
      <c r="B26" s="1023"/>
      <c r="C26" s="893"/>
      <c r="D26" s="1079"/>
      <c r="E26" s="1080"/>
      <c r="F26" s="1023"/>
      <c r="G26" s="893"/>
      <c r="H26" s="1072"/>
      <c r="I26" s="1026"/>
      <c r="J26" s="1081"/>
      <c r="K26" s="1023"/>
      <c r="L26" s="1081"/>
      <c r="M26" s="1082"/>
      <c r="N26" s="1006"/>
      <c r="O26" s="1083"/>
    </row>
    <row r="27" spans="1:15" ht="15.75" thickBot="1" x14ac:dyDescent="0.25">
      <c r="A27" s="1084"/>
      <c r="B27" s="1085"/>
      <c r="C27" s="1085"/>
      <c r="D27" s="1085"/>
      <c r="E27" s="1085"/>
      <c r="F27" s="1085"/>
      <c r="G27" s="1085"/>
      <c r="H27" s="1086"/>
      <c r="I27" s="1085"/>
      <c r="J27" s="1085"/>
      <c r="K27" s="1085"/>
      <c r="L27" s="1087" t="s">
        <v>410</v>
      </c>
      <c r="M27" s="1088"/>
      <c r="N27" s="1089"/>
      <c r="O27" s="1090"/>
    </row>
    <row r="28" spans="1:15" ht="15.75" thickTop="1" x14ac:dyDescent="0.2">
      <c r="A28" s="963"/>
      <c r="B28" s="851"/>
      <c r="C28" s="901"/>
      <c r="D28" s="901"/>
      <c r="E28" s="901"/>
      <c r="F28" s="901"/>
      <c r="G28" s="901"/>
      <c r="H28" s="859"/>
      <c r="I28" s="851"/>
      <c r="J28" s="975"/>
      <c r="K28" s="997"/>
      <c r="L28" s="975"/>
      <c r="M28" s="997"/>
      <c r="N28" s="851"/>
      <c r="O28" s="854"/>
    </row>
    <row r="29" spans="1:15" x14ac:dyDescent="0.2">
      <c r="A29" s="974" t="s">
        <v>411</v>
      </c>
      <c r="B29" s="851"/>
      <c r="C29" s="893"/>
      <c r="D29" s="901"/>
      <c r="E29" s="901"/>
      <c r="F29" s="901"/>
      <c r="G29" s="901"/>
      <c r="H29" s="901"/>
      <c r="I29" s="901"/>
      <c r="J29" s="901"/>
      <c r="K29" s="901"/>
      <c r="L29" s="901"/>
      <c r="M29" s="901"/>
      <c r="N29" s="901"/>
      <c r="O29" s="854"/>
    </row>
    <row r="30" spans="1:15" x14ac:dyDescent="0.2">
      <c r="A30" s="978" t="s">
        <v>412</v>
      </c>
      <c r="B30" s="979"/>
      <c r="C30" s="893"/>
      <c r="D30" s="980"/>
      <c r="E30" s="980"/>
      <c r="F30" s="980"/>
      <c r="G30" s="1091"/>
      <c r="H30" s="851"/>
      <c r="I30" s="901"/>
      <c r="J30" s="1058" t="s">
        <v>413</v>
      </c>
      <c r="K30" s="1092"/>
      <c r="L30" s="980"/>
      <c r="M30" s="980"/>
      <c r="N30" s="980"/>
      <c r="O30" s="1093"/>
    </row>
    <row r="31" spans="1:15" x14ac:dyDescent="0.2">
      <c r="A31" s="1054" t="s">
        <v>414</v>
      </c>
      <c r="B31" s="1003"/>
      <c r="C31" s="1094"/>
      <c r="D31" s="964" t="s">
        <v>415</v>
      </c>
      <c r="E31" s="901"/>
      <c r="F31" s="945" t="s">
        <v>416</v>
      </c>
      <c r="G31" s="927"/>
      <c r="H31" s="851"/>
      <c r="I31" s="901"/>
      <c r="J31" s="1058" t="s">
        <v>417</v>
      </c>
      <c r="K31" s="980"/>
      <c r="L31" s="980"/>
      <c r="M31" s="980"/>
      <c r="N31" s="980"/>
      <c r="O31" s="1095" t="s">
        <v>418</v>
      </c>
    </row>
    <row r="32" spans="1:15" x14ac:dyDescent="0.2">
      <c r="A32" s="1022" t="s">
        <v>397</v>
      </c>
      <c r="B32" s="1096" t="s">
        <v>419</v>
      </c>
      <c r="C32" s="1097"/>
      <c r="D32" s="1098" t="s">
        <v>5</v>
      </c>
      <c r="E32" s="1003"/>
      <c r="F32" s="1099" t="s">
        <v>420</v>
      </c>
      <c r="G32" s="1026"/>
      <c r="H32" s="997"/>
      <c r="I32" s="901"/>
      <c r="J32" s="1099" t="s">
        <v>421</v>
      </c>
      <c r="K32" s="893"/>
      <c r="L32" s="1100"/>
      <c r="M32" s="1101"/>
      <c r="N32" s="1101"/>
      <c r="O32" s="1102"/>
    </row>
    <row r="33" spans="1:15" x14ac:dyDescent="0.2">
      <c r="A33" s="1103">
        <v>0</v>
      </c>
      <c r="B33" s="1104"/>
      <c r="C33" s="1105"/>
      <c r="D33" s="1106"/>
      <c r="E33" s="1107" t="s">
        <v>422</v>
      </c>
      <c r="F33" s="1108">
        <f>A33*D33</f>
        <v>0</v>
      </c>
      <c r="G33" s="1016"/>
      <c r="H33" s="997"/>
      <c r="I33" s="901"/>
      <c r="J33" s="983" t="s">
        <v>7</v>
      </c>
      <c r="K33" s="983" t="s">
        <v>7</v>
      </c>
      <c r="L33" s="983" t="s">
        <v>423</v>
      </c>
      <c r="M33" s="1109" t="s">
        <v>7</v>
      </c>
      <c r="N33" s="1109" t="s">
        <v>424</v>
      </c>
      <c r="O33" s="887" t="s">
        <v>425</v>
      </c>
    </row>
    <row r="34" spans="1:15" x14ac:dyDescent="0.2">
      <c r="A34" s="1110">
        <v>0</v>
      </c>
      <c r="B34" s="1111" t="s">
        <v>426</v>
      </c>
      <c r="C34" s="1112"/>
      <c r="D34" s="1113"/>
      <c r="E34" s="1114" t="s">
        <v>422</v>
      </c>
      <c r="F34" s="1115">
        <f>A34*D34</f>
        <v>0</v>
      </c>
      <c r="G34" s="1073"/>
      <c r="H34" s="851"/>
      <c r="I34" s="901"/>
      <c r="J34" s="1008" t="s">
        <v>427</v>
      </c>
      <c r="K34" s="1008" t="s">
        <v>428</v>
      </c>
      <c r="L34" s="1008" t="s">
        <v>429</v>
      </c>
      <c r="M34" s="1066" t="s">
        <v>409</v>
      </c>
      <c r="N34" s="1066" t="s">
        <v>5</v>
      </c>
      <c r="O34" s="1116" t="s">
        <v>420</v>
      </c>
    </row>
    <row r="35" spans="1:15" x14ac:dyDescent="0.2">
      <c r="A35" s="1117"/>
      <c r="B35" s="1118">
        <v>0</v>
      </c>
      <c r="C35" s="1119" t="s">
        <v>430</v>
      </c>
      <c r="D35" s="1120"/>
      <c r="E35" s="1121" t="s">
        <v>431</v>
      </c>
      <c r="F35" s="1122">
        <f>B35*D35</f>
        <v>0</v>
      </c>
      <c r="G35" s="1119"/>
      <c r="H35" s="851"/>
      <c r="I35" s="901"/>
      <c r="J35" s="1123"/>
      <c r="K35" s="1124"/>
      <c r="L35" s="1125"/>
      <c r="M35" s="1126"/>
      <c r="N35" s="1127"/>
      <c r="O35" s="1128"/>
    </row>
    <row r="36" spans="1:15" x14ac:dyDescent="0.2">
      <c r="A36" s="1129" t="s">
        <v>426</v>
      </c>
      <c r="B36" s="1130">
        <v>0</v>
      </c>
      <c r="C36" s="893" t="s">
        <v>430</v>
      </c>
      <c r="D36" s="1131"/>
      <c r="E36" s="1132" t="s">
        <v>431</v>
      </c>
      <c r="F36" s="1133">
        <f>B36*D36</f>
        <v>0</v>
      </c>
      <c r="G36" s="1026"/>
      <c r="H36" s="851"/>
      <c r="I36" s="901"/>
      <c r="J36" s="1027">
        <f>M27</f>
        <v>0</v>
      </c>
      <c r="K36" s="1134" t="s">
        <v>432</v>
      </c>
      <c r="L36" s="1027"/>
      <c r="M36" s="1029">
        <f>J36-L36</f>
        <v>0</v>
      </c>
      <c r="N36" s="1135"/>
      <c r="O36" s="1136">
        <f>M36*N36</f>
        <v>0</v>
      </c>
    </row>
    <row r="37" spans="1:15" ht="15.75" thickBot="1" x14ac:dyDescent="0.25">
      <c r="A37" s="1137"/>
      <c r="B37" s="1138"/>
      <c r="C37" s="1138"/>
      <c r="D37" s="1139" t="s">
        <v>433</v>
      </c>
      <c r="E37" s="1140"/>
      <c r="F37" s="1141">
        <f>SUM(F33:F36)</f>
        <v>0</v>
      </c>
      <c r="G37" s="1142"/>
      <c r="H37" s="956"/>
      <c r="I37" s="956"/>
      <c r="J37" s="1143"/>
      <c r="K37" s="1138"/>
      <c r="L37" s="1138"/>
      <c r="M37" s="1139" t="s">
        <v>434</v>
      </c>
      <c r="N37" s="956"/>
      <c r="O37" s="1144">
        <f>SUM(O35:O36)</f>
        <v>0</v>
      </c>
    </row>
    <row r="38" spans="1:15" ht="15.75" thickTop="1" x14ac:dyDescent="0.2">
      <c r="A38" s="963"/>
      <c r="B38" s="851"/>
      <c r="C38" s="901"/>
      <c r="D38" s="859"/>
      <c r="E38" s="851"/>
      <c r="F38" s="933"/>
      <c r="G38" s="851"/>
      <c r="H38" s="901"/>
      <c r="I38" s="901"/>
      <c r="J38" s="901"/>
      <c r="K38" s="901"/>
      <c r="L38" s="901"/>
      <c r="M38" s="901"/>
      <c r="N38" s="901"/>
      <c r="O38" s="854"/>
    </row>
    <row r="39" spans="1:15" x14ac:dyDescent="0.2">
      <c r="A39" s="974" t="s">
        <v>435</v>
      </c>
      <c r="B39" s="859"/>
      <c r="C39" s="893"/>
      <c r="D39" s="901"/>
      <c r="E39" s="901"/>
      <c r="F39" s="889"/>
      <c r="G39" s="901"/>
      <c r="H39" s="901"/>
      <c r="I39" s="901"/>
      <c r="J39" s="901"/>
      <c r="K39" s="893"/>
      <c r="L39" s="901"/>
      <c r="M39" s="901"/>
      <c r="N39" s="901"/>
      <c r="O39" s="854"/>
    </row>
    <row r="40" spans="1:15" x14ac:dyDescent="0.2">
      <c r="A40" s="1145" t="s">
        <v>51</v>
      </c>
      <c r="B40" s="1146" t="s">
        <v>436</v>
      </c>
      <c r="C40" s="944"/>
      <c r="D40" s="991" t="s">
        <v>437</v>
      </c>
      <c r="E40" s="990"/>
      <c r="F40" s="981"/>
      <c r="G40" s="1147"/>
      <c r="H40" s="1146"/>
      <c r="I40" s="1147"/>
      <c r="J40" s="1148" t="s">
        <v>58</v>
      </c>
      <c r="K40" s="1149" t="s">
        <v>438</v>
      </c>
      <c r="L40" s="1148" t="s">
        <v>5</v>
      </c>
      <c r="M40" s="1150" t="s">
        <v>249</v>
      </c>
      <c r="N40" s="1151"/>
      <c r="O40" s="1152" t="s">
        <v>8</v>
      </c>
    </row>
    <row r="41" spans="1:15" x14ac:dyDescent="0.2">
      <c r="A41" s="1022" t="s">
        <v>52</v>
      </c>
      <c r="B41" s="1056" t="s">
        <v>439</v>
      </c>
      <c r="C41" s="1003"/>
      <c r="D41" s="1056" t="s">
        <v>439</v>
      </c>
      <c r="E41" s="1003"/>
      <c r="F41" s="1056" t="s">
        <v>440</v>
      </c>
      <c r="G41" s="1003"/>
      <c r="H41" s="1153" t="s">
        <v>7</v>
      </c>
      <c r="I41" s="1098" t="s">
        <v>418</v>
      </c>
      <c r="J41" s="1062" t="s">
        <v>14</v>
      </c>
      <c r="K41" s="1056" t="s">
        <v>441</v>
      </c>
      <c r="L41" s="1062" t="s">
        <v>442</v>
      </c>
      <c r="M41" s="1062" t="s">
        <v>443</v>
      </c>
      <c r="N41" s="1062" t="s">
        <v>444</v>
      </c>
      <c r="O41" s="1116" t="s">
        <v>445</v>
      </c>
    </row>
    <row r="42" spans="1:15" x14ac:dyDescent="0.2">
      <c r="A42" s="1154" t="s">
        <v>446</v>
      </c>
      <c r="B42" s="943"/>
      <c r="C42" s="944"/>
      <c r="D42" s="943"/>
      <c r="E42" s="944"/>
      <c r="F42" s="943"/>
      <c r="G42" s="944"/>
      <c r="H42" s="1155"/>
      <c r="I42" s="944"/>
      <c r="J42" s="996"/>
      <c r="K42" s="996"/>
      <c r="L42" s="1156"/>
      <c r="M42" s="1157"/>
      <c r="N42" s="943"/>
      <c r="O42" s="1158"/>
    </row>
    <row r="43" spans="1:15" x14ac:dyDescent="0.2">
      <c r="A43" s="1159" t="s">
        <v>447</v>
      </c>
      <c r="B43" s="1160"/>
      <c r="C43" s="874" t="s">
        <v>418</v>
      </c>
      <c r="D43" s="1160"/>
      <c r="E43" s="874" t="s">
        <v>418</v>
      </c>
      <c r="F43" s="1160"/>
      <c r="G43" s="874" t="s">
        <v>418</v>
      </c>
      <c r="H43" s="1161">
        <f>B43+D43+F43</f>
        <v>0</v>
      </c>
      <c r="I43" s="874" t="s">
        <v>418</v>
      </c>
      <c r="J43" s="1070" t="s">
        <v>448</v>
      </c>
      <c r="K43" s="1070"/>
      <c r="L43" s="1162"/>
      <c r="M43" s="1163">
        <v>0.14000000000000001</v>
      </c>
      <c r="N43" s="1164"/>
      <c r="O43" s="1165">
        <f>H43*L43/100+N43/(1+M43)</f>
        <v>0</v>
      </c>
    </row>
    <row r="44" spans="1:15" x14ac:dyDescent="0.2">
      <c r="A44" s="1166"/>
      <c r="B44" s="1025"/>
      <c r="C44" s="893"/>
      <c r="D44" s="1025"/>
      <c r="E44" s="893"/>
      <c r="F44" s="1025"/>
      <c r="G44" s="893"/>
      <c r="H44" s="1167"/>
      <c r="I44" s="893"/>
      <c r="J44" s="1007" t="s">
        <v>449</v>
      </c>
      <c r="K44" s="1007"/>
      <c r="L44" s="1168"/>
      <c r="M44" s="1169"/>
      <c r="N44" s="1170">
        <f>N43/1.14</f>
        <v>0</v>
      </c>
      <c r="O44" s="1171"/>
    </row>
    <row r="45" spans="1:15" ht="15.75" thickBot="1" x14ac:dyDescent="0.25">
      <c r="A45" s="1137"/>
      <c r="B45" s="1138"/>
      <c r="C45" s="1138"/>
      <c r="D45" s="1138"/>
      <c r="E45" s="1138"/>
      <c r="F45" s="1138"/>
      <c r="G45" s="1138"/>
      <c r="H45" s="1172"/>
      <c r="I45" s="1138"/>
      <c r="J45" s="1138"/>
      <c r="K45" s="1173"/>
      <c r="L45" s="1085"/>
      <c r="M45" s="1139" t="s">
        <v>450</v>
      </c>
      <c r="N45" s="1140"/>
      <c r="O45" s="1174">
        <f>SUM(O42:O44)</f>
        <v>0</v>
      </c>
    </row>
    <row r="46" spans="1:15" ht="15.75" thickTop="1" x14ac:dyDescent="0.2">
      <c r="A46" s="963"/>
      <c r="B46" s="851"/>
      <c r="C46" s="851"/>
      <c r="D46" s="851"/>
      <c r="E46" s="851"/>
      <c r="F46" s="851"/>
      <c r="G46" s="851"/>
      <c r="H46" s="851"/>
      <c r="I46" s="851"/>
      <c r="J46" s="851"/>
      <c r="K46" s="851"/>
      <c r="L46" s="851"/>
      <c r="M46" s="851"/>
      <c r="N46" s="851"/>
      <c r="O46" s="854"/>
    </row>
    <row r="47" spans="1:15" ht="15.75" thickBot="1" x14ac:dyDescent="0.25">
      <c r="A47" s="1175" t="s">
        <v>451</v>
      </c>
      <c r="B47" s="1176"/>
      <c r="C47" s="1177"/>
      <c r="D47" s="1177"/>
      <c r="E47" s="1177"/>
      <c r="F47" s="1177"/>
      <c r="G47" s="1177"/>
      <c r="H47" s="1177"/>
      <c r="I47" s="1177"/>
      <c r="J47" s="1177"/>
      <c r="K47" s="1177"/>
      <c r="L47" s="1177"/>
      <c r="M47" s="1177"/>
      <c r="N47" s="956"/>
      <c r="O47" s="854"/>
    </row>
    <row r="48" spans="1:15" ht="16.5" thickTop="1" thickBot="1" x14ac:dyDescent="0.25">
      <c r="A48" s="1178" t="s">
        <v>4</v>
      </c>
      <c r="B48" s="1179"/>
      <c r="C48" s="1179"/>
      <c r="D48" s="1180" t="s">
        <v>452</v>
      </c>
      <c r="E48" s="1181"/>
      <c r="F48" s="1182"/>
      <c r="G48" s="1183"/>
      <c r="H48" s="1184" t="s">
        <v>453</v>
      </c>
      <c r="I48" s="1183"/>
      <c r="J48" s="1185"/>
      <c r="K48" s="1186"/>
      <c r="L48" s="1180" t="s">
        <v>66</v>
      </c>
      <c r="M48" s="1187"/>
      <c r="N48" s="1188"/>
      <c r="O48" s="1189" t="s">
        <v>8</v>
      </c>
    </row>
    <row r="49" spans="1:15" x14ac:dyDescent="0.2">
      <c r="A49" s="1190"/>
      <c r="B49" s="1191"/>
      <c r="C49" s="1191"/>
      <c r="D49" s="1192" t="s">
        <v>454</v>
      </c>
      <c r="E49" s="1191"/>
      <c r="F49" s="1193"/>
      <c r="G49" s="1194"/>
      <c r="H49" s="1195"/>
      <c r="I49" s="1195"/>
      <c r="J49" s="1195"/>
      <c r="K49" s="1196"/>
      <c r="L49" s="1194"/>
      <c r="M49" s="1197"/>
      <c r="N49" s="1198"/>
      <c r="O49" s="1199">
        <v>0</v>
      </c>
    </row>
    <row r="50" spans="1:15" ht="15.75" thickBot="1" x14ac:dyDescent="0.25">
      <c r="A50" s="1200"/>
      <c r="B50" s="1201"/>
      <c r="C50" s="1177"/>
      <c r="D50" s="1202"/>
      <c r="E50" s="1177"/>
      <c r="F50" s="1203"/>
      <c r="G50" s="1202"/>
      <c r="H50" s="1177"/>
      <c r="I50" s="1177"/>
      <c r="J50" s="1177"/>
      <c r="K50" s="1203"/>
      <c r="L50" s="1204"/>
      <c r="M50" s="1140"/>
      <c r="N50" s="1142"/>
      <c r="O50" s="1205"/>
    </row>
    <row r="51" spans="1:15" ht="15.75" thickTop="1" x14ac:dyDescent="0.2">
      <c r="A51" s="963"/>
      <c r="B51" s="851"/>
      <c r="C51" s="851"/>
      <c r="D51" s="851"/>
      <c r="E51" s="851"/>
      <c r="F51" s="851"/>
      <c r="G51" s="851"/>
      <c r="H51" s="851"/>
      <c r="I51" s="851"/>
      <c r="J51" s="851"/>
      <c r="K51" s="851"/>
      <c r="L51" s="851"/>
      <c r="M51" s="851"/>
      <c r="N51" s="851"/>
      <c r="O51" s="854"/>
    </row>
    <row r="52" spans="1:15" x14ac:dyDescent="0.2">
      <c r="A52" s="1206" t="s">
        <v>455</v>
      </c>
      <c r="B52" s="893"/>
      <c r="C52" s="893"/>
      <c r="D52" s="893"/>
      <c r="E52" s="893"/>
      <c r="F52" s="893"/>
      <c r="G52" s="893"/>
      <c r="H52" s="893"/>
      <c r="I52" s="893"/>
      <c r="J52" s="893"/>
      <c r="K52" s="893"/>
      <c r="L52" s="893"/>
      <c r="M52" s="893"/>
      <c r="N52" s="893"/>
      <c r="O52" s="885"/>
    </row>
    <row r="53" spans="1:15" x14ac:dyDescent="0.2">
      <c r="A53" s="1054" t="s">
        <v>4</v>
      </c>
      <c r="B53" s="1098"/>
      <c r="C53" s="1003"/>
      <c r="D53" s="1025"/>
      <c r="E53" s="1100" t="s">
        <v>456</v>
      </c>
      <c r="F53" s="893"/>
      <c r="G53" s="893"/>
      <c r="H53" s="893"/>
      <c r="I53" s="893"/>
      <c r="J53" s="1025"/>
      <c r="K53" s="1100" t="s">
        <v>66</v>
      </c>
      <c r="L53" s="893"/>
      <c r="M53" s="893"/>
      <c r="N53" s="1207" t="s">
        <v>7</v>
      </c>
      <c r="O53" s="1116" t="s">
        <v>8</v>
      </c>
    </row>
    <row r="54" spans="1:15" x14ac:dyDescent="0.2">
      <c r="A54" s="963"/>
      <c r="B54" s="901"/>
      <c r="C54" s="901"/>
      <c r="D54" s="920"/>
      <c r="E54" s="901"/>
      <c r="F54" s="901"/>
      <c r="G54" s="1208"/>
      <c r="H54" s="901"/>
      <c r="I54" s="901"/>
      <c r="J54" s="920"/>
      <c r="K54" s="901"/>
      <c r="L54" s="901"/>
      <c r="M54" s="901"/>
      <c r="N54" s="1169"/>
      <c r="O54" s="897"/>
    </row>
    <row r="55" spans="1:15" x14ac:dyDescent="0.2">
      <c r="A55" s="1209"/>
      <c r="B55" s="1003"/>
      <c r="C55" s="1003"/>
      <c r="D55" s="1002"/>
      <c r="E55" s="1055"/>
      <c r="F55" s="1055"/>
      <c r="G55" s="1055"/>
      <c r="H55" s="1055"/>
      <c r="I55" s="1055"/>
      <c r="J55" s="1007"/>
      <c r="K55" s="1055"/>
      <c r="L55" s="893"/>
      <c r="M55" s="893"/>
      <c r="N55" s="1066">
        <v>4</v>
      </c>
      <c r="O55" s="1210">
        <v>0</v>
      </c>
    </row>
    <row r="56" spans="1:15" x14ac:dyDescent="0.2">
      <c r="A56" s="1211" t="s">
        <v>457</v>
      </c>
      <c r="B56" s="1212"/>
      <c r="C56" s="893"/>
      <c r="D56" s="920"/>
      <c r="E56" s="1213"/>
      <c r="F56" s="1213"/>
      <c r="G56" s="994"/>
      <c r="H56" s="994"/>
      <c r="I56" s="994"/>
      <c r="J56" s="943"/>
      <c r="K56" s="994"/>
      <c r="L56" s="994"/>
      <c r="M56" s="944"/>
      <c r="N56" s="1157"/>
      <c r="O56" s="1152" t="s">
        <v>458</v>
      </c>
    </row>
    <row r="57" spans="1:15" x14ac:dyDescent="0.2">
      <c r="A57" s="1022" t="s">
        <v>459</v>
      </c>
      <c r="B57" s="1056" t="s">
        <v>389</v>
      </c>
      <c r="C57" s="1003"/>
      <c r="D57" s="1056" t="s">
        <v>401</v>
      </c>
      <c r="E57" s="1003"/>
      <c r="F57" s="1003"/>
      <c r="G57" s="1003"/>
      <c r="H57" s="1003"/>
      <c r="I57" s="1003"/>
      <c r="J57" s="1099" t="s">
        <v>460</v>
      </c>
      <c r="K57" s="1214"/>
      <c r="L57" s="1214"/>
      <c r="M57" s="1214"/>
      <c r="N57" s="1066" t="s">
        <v>7</v>
      </c>
      <c r="O57" s="1116" t="s">
        <v>461</v>
      </c>
    </row>
    <row r="58" spans="1:15" x14ac:dyDescent="0.2">
      <c r="A58" s="1110"/>
      <c r="B58" s="1215"/>
      <c r="C58" s="1216"/>
      <c r="D58" s="1160"/>
      <c r="E58" s="874"/>
      <c r="F58" s="874"/>
      <c r="G58" s="874"/>
      <c r="H58" s="874"/>
      <c r="I58" s="874"/>
      <c r="J58" s="1160"/>
      <c r="K58" s="874"/>
      <c r="L58" s="874"/>
      <c r="M58" s="874"/>
      <c r="N58" s="1217" t="s">
        <v>462</v>
      </c>
      <c r="O58" s="1218">
        <v>0</v>
      </c>
    </row>
    <row r="59" spans="1:15" x14ac:dyDescent="0.2">
      <c r="A59" s="1219"/>
      <c r="B59" s="1004"/>
      <c r="C59" s="1003"/>
      <c r="D59" s="1220" t="s">
        <v>463</v>
      </c>
      <c r="E59" s="1221" t="s">
        <v>464</v>
      </c>
      <c r="F59" s="1055"/>
      <c r="G59" s="1055"/>
      <c r="H59" s="1055"/>
      <c r="I59" s="1055"/>
      <c r="J59" s="1002" t="s">
        <v>465</v>
      </c>
      <c r="K59" s="1055"/>
      <c r="L59" s="1055"/>
      <c r="M59" s="1055"/>
      <c r="N59" s="1008" t="s">
        <v>466</v>
      </c>
      <c r="O59" s="1222">
        <v>0</v>
      </c>
    </row>
    <row r="60" spans="1:15" x14ac:dyDescent="0.2">
      <c r="A60" s="1223"/>
      <c r="B60" s="1224"/>
      <c r="C60" s="1225"/>
      <c r="D60" s="1225"/>
      <c r="E60" s="1225"/>
      <c r="F60" s="1225"/>
      <c r="G60" s="1225"/>
      <c r="H60" s="1225"/>
      <c r="I60" s="1225"/>
      <c r="J60" s="1226" t="s">
        <v>467</v>
      </c>
      <c r="K60" s="980"/>
      <c r="L60" s="980"/>
      <c r="M60" s="980"/>
      <c r="N60" s="1207" t="s">
        <v>466</v>
      </c>
      <c r="O60" s="1227">
        <f>O59</f>
        <v>0</v>
      </c>
    </row>
    <row r="61" spans="1:15" ht="15.75" thickBot="1" x14ac:dyDescent="0.25">
      <c r="A61" s="1137"/>
      <c r="B61" s="1138"/>
      <c r="C61" s="1138"/>
      <c r="D61" s="1138"/>
      <c r="E61" s="1138"/>
      <c r="F61" s="1138"/>
      <c r="G61" s="1138"/>
      <c r="H61" s="1138"/>
      <c r="I61" s="1228"/>
      <c r="J61" s="1229" t="s">
        <v>468</v>
      </c>
      <c r="K61" s="956"/>
      <c r="L61" s="956"/>
      <c r="M61" s="956"/>
      <c r="N61" s="956"/>
      <c r="O61" s="1230">
        <f>O58+O55+O45+O37+F37</f>
        <v>0</v>
      </c>
    </row>
    <row r="62" spans="1:15" ht="15.75" thickTop="1" x14ac:dyDescent="0.2"/>
    <row r="63" spans="1:15" x14ac:dyDescent="0.2">
      <c r="A63" s="1231" t="s">
        <v>469</v>
      </c>
      <c r="B63" s="1232" t="s">
        <v>470</v>
      </c>
      <c r="C63" s="1233"/>
      <c r="D63" s="1233"/>
      <c r="E63" s="1233"/>
      <c r="F63" s="1233"/>
      <c r="G63" s="1233"/>
      <c r="H63" s="1233"/>
      <c r="I63" s="1233"/>
      <c r="J63" s="1233"/>
      <c r="K63" s="1233"/>
      <c r="L63" s="1233"/>
      <c r="M63" s="1233"/>
      <c r="N63" s="1233"/>
      <c r="O63" s="1233"/>
    </row>
    <row r="64" spans="1:15" x14ac:dyDescent="0.2">
      <c r="A64" s="1234"/>
      <c r="B64" s="1235"/>
      <c r="J64" s="1236"/>
    </row>
    <row r="65" spans="1:15" x14ac:dyDescent="0.2">
      <c r="A65" s="1234"/>
      <c r="B65" s="1232" t="s">
        <v>471</v>
      </c>
      <c r="C65" s="1233"/>
      <c r="D65" s="1233"/>
      <c r="E65" s="1233"/>
      <c r="F65" s="1233"/>
      <c r="G65" s="1233"/>
      <c r="H65" s="1233"/>
      <c r="I65" s="1233"/>
      <c r="J65" s="1233"/>
      <c r="K65" s="1233"/>
      <c r="L65" s="1233"/>
      <c r="M65" s="1233"/>
      <c r="N65" s="1233"/>
      <c r="O65" s="1233"/>
    </row>
  </sheetData>
  <mergeCells count="12">
    <mergeCell ref="H23:I23"/>
    <mergeCell ref="M40:N40"/>
    <mergeCell ref="D48:F48"/>
    <mergeCell ref="L48:N48"/>
    <mergeCell ref="B63:O63"/>
    <mergeCell ref="B65:O65"/>
    <mergeCell ref="E5:F5"/>
    <mergeCell ref="G5:H5"/>
    <mergeCell ref="N5:O5"/>
    <mergeCell ref="B12:C12"/>
    <mergeCell ref="H12:I12"/>
    <mergeCell ref="D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zoomScale="75" zoomScaleNormal="75" zoomScaleSheetLayoutView="90" workbookViewId="0"/>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8.88671875" customWidth="1"/>
    <col min="7" max="7" width="8.33203125" customWidth="1"/>
    <col min="8" max="8" width="9.6640625" customWidth="1"/>
    <col min="9" max="9" width="8.6640625" customWidth="1"/>
    <col min="10" max="10" width="17.21875" bestFit="1" customWidth="1"/>
  </cols>
  <sheetData>
    <row r="1" spans="1:9" ht="18.75" thickTop="1" x14ac:dyDescent="0.2">
      <c r="A1" s="958" t="s">
        <v>49</v>
      </c>
      <c r="B1" s="276"/>
      <c r="C1" s="276"/>
      <c r="D1" s="276"/>
      <c r="E1" s="276"/>
      <c r="F1" s="276"/>
      <c r="G1" s="276"/>
      <c r="H1" s="276"/>
      <c r="I1" s="277"/>
    </row>
    <row r="2" spans="1:9" ht="15.75" x14ac:dyDescent="0.2">
      <c r="A2" s="278" t="s">
        <v>248</v>
      </c>
      <c r="B2" s="140"/>
      <c r="C2" s="140"/>
      <c r="D2" s="140"/>
      <c r="E2" s="408" t="s">
        <v>266</v>
      </c>
      <c r="F2" s="140"/>
      <c r="G2" s="140"/>
      <c r="H2" s="140"/>
      <c r="I2" s="142"/>
    </row>
    <row r="3" spans="1:9" ht="16.5" thickBot="1" x14ac:dyDescent="0.25">
      <c r="A3" s="810" t="s">
        <v>35</v>
      </c>
      <c r="B3" s="811"/>
      <c r="C3" s="1243">
        <f>'Input Data'!$D$20</f>
        <v>0</v>
      </c>
      <c r="D3" s="372" t="s">
        <v>203</v>
      </c>
      <c r="E3" s="1242">
        <f>'Input Data'!$D$6</f>
        <v>0</v>
      </c>
      <c r="F3" s="373"/>
      <c r="G3" s="156"/>
      <c r="H3" s="156"/>
      <c r="I3" s="268"/>
    </row>
    <row r="4" spans="1:9" ht="16.5" thickTop="1" thickBot="1" x14ac:dyDescent="0.25">
      <c r="A4" s="435"/>
      <c r="B4" s="435"/>
      <c r="C4" s="436"/>
      <c r="D4" s="436"/>
      <c r="E4" s="436"/>
      <c r="F4" s="436"/>
      <c r="G4" s="181"/>
      <c r="H4" s="181"/>
      <c r="I4" s="181"/>
    </row>
    <row r="5" spans="1:9" ht="15.75" thickTop="1" x14ac:dyDescent="0.2">
      <c r="A5" s="220" t="s">
        <v>135</v>
      </c>
      <c r="B5" s="219"/>
      <c r="C5" s="219"/>
      <c r="D5" s="219"/>
      <c r="E5" s="219"/>
      <c r="F5" s="219"/>
      <c r="G5" s="219"/>
      <c r="H5" s="219"/>
      <c r="I5" s="218"/>
    </row>
    <row r="6" spans="1:9" ht="30" x14ac:dyDescent="0.2">
      <c r="A6" s="284" t="s">
        <v>50</v>
      </c>
      <c r="B6" s="288" t="s">
        <v>45</v>
      </c>
      <c r="C6" s="288" t="s">
        <v>28</v>
      </c>
      <c r="D6" s="288" t="s">
        <v>51</v>
      </c>
      <c r="E6" s="288" t="s">
        <v>52</v>
      </c>
      <c r="F6" s="288" t="s">
        <v>53</v>
      </c>
      <c r="G6" s="288" t="s">
        <v>260</v>
      </c>
      <c r="H6" s="288" t="s">
        <v>5</v>
      </c>
      <c r="I6" s="319" t="s">
        <v>48</v>
      </c>
    </row>
    <row r="7" spans="1:9" x14ac:dyDescent="0.2">
      <c r="A7" s="320"/>
      <c r="B7" s="321"/>
      <c r="C7" s="321"/>
      <c r="D7" s="321"/>
      <c r="E7" s="321"/>
      <c r="F7" s="498"/>
      <c r="G7" s="494">
        <f>IF('Input Data'!$H$37&lt;'Input Data'!$H$25,F7,F7-2)</f>
        <v>0</v>
      </c>
      <c r="H7" s="324"/>
      <c r="I7" s="325">
        <f t="shared" ref="I7:I16" si="0">G7*H7</f>
        <v>0</v>
      </c>
    </row>
    <row r="8" spans="1:9" x14ac:dyDescent="0.2">
      <c r="A8" s="293"/>
      <c r="B8" s="297"/>
      <c r="C8" s="297"/>
      <c r="D8" s="297"/>
      <c r="E8" s="297"/>
      <c r="F8" s="499"/>
      <c r="G8" s="494">
        <f>IF('Input Data'!$H$37&lt;'Input Data'!$H$25,F8,F8-2)</f>
        <v>0</v>
      </c>
      <c r="H8" s="326"/>
      <c r="I8" s="327">
        <f t="shared" si="0"/>
        <v>0</v>
      </c>
    </row>
    <row r="9" spans="1:9" x14ac:dyDescent="0.2">
      <c r="A9" s="293"/>
      <c r="B9" s="297"/>
      <c r="C9" s="297"/>
      <c r="D9" s="297"/>
      <c r="E9" s="297"/>
      <c r="F9" s="499"/>
      <c r="G9" s="494">
        <f>IF('Input Data'!$H$37&lt;'Input Data'!$H$25,F9,F9-2)</f>
        <v>0</v>
      </c>
      <c r="H9" s="326"/>
      <c r="I9" s="327">
        <f t="shared" si="0"/>
        <v>0</v>
      </c>
    </row>
    <row r="10" spans="1:9" x14ac:dyDescent="0.2">
      <c r="A10" s="293"/>
      <c r="B10" s="297"/>
      <c r="C10" s="297"/>
      <c r="D10" s="297"/>
      <c r="E10" s="297"/>
      <c r="F10" s="499"/>
      <c r="G10" s="494">
        <f>IF('Input Data'!$H$37&lt;'Input Data'!$H$25,F10,F10-2)</f>
        <v>0</v>
      </c>
      <c r="H10" s="326"/>
      <c r="I10" s="327">
        <f t="shared" si="0"/>
        <v>0</v>
      </c>
    </row>
    <row r="11" spans="1:9" x14ac:dyDescent="0.2">
      <c r="A11" s="293"/>
      <c r="B11" s="297"/>
      <c r="C11" s="297"/>
      <c r="D11" s="297"/>
      <c r="E11" s="297"/>
      <c r="F11" s="499"/>
      <c r="G11" s="494">
        <f>IF('Input Data'!$H$37&lt;'Input Data'!$H$25,F11,F11-2)</f>
        <v>0</v>
      </c>
      <c r="H11" s="326"/>
      <c r="I11" s="327">
        <f t="shared" si="0"/>
        <v>0</v>
      </c>
    </row>
    <row r="12" spans="1:9" x14ac:dyDescent="0.2">
      <c r="A12" s="293"/>
      <c r="B12" s="297"/>
      <c r="C12" s="297"/>
      <c r="D12" s="297"/>
      <c r="E12" s="297"/>
      <c r="F12" s="499"/>
      <c r="G12" s="494">
        <f>IF('Input Data'!$H$37&lt;'Input Data'!$H$25,F12,F12-2)</f>
        <v>0</v>
      </c>
      <c r="H12" s="326"/>
      <c r="I12" s="327">
        <f t="shared" si="0"/>
        <v>0</v>
      </c>
    </row>
    <row r="13" spans="1:9" x14ac:dyDescent="0.2">
      <c r="A13" s="293"/>
      <c r="B13" s="297"/>
      <c r="C13" s="297"/>
      <c r="D13" s="297"/>
      <c r="E13" s="297"/>
      <c r="F13" s="499"/>
      <c r="G13" s="494">
        <f>IF('Input Data'!$H$37&lt;'Input Data'!$H$25,F13,F13-2)</f>
        <v>0</v>
      </c>
      <c r="H13" s="326"/>
      <c r="I13" s="327">
        <f t="shared" si="0"/>
        <v>0</v>
      </c>
    </row>
    <row r="14" spans="1:9" x14ac:dyDescent="0.2">
      <c r="A14" s="293"/>
      <c r="B14" s="297"/>
      <c r="C14" s="297"/>
      <c r="D14" s="297"/>
      <c r="E14" s="297"/>
      <c r="F14" s="499"/>
      <c r="G14" s="494">
        <f>IF('Input Data'!$H$37&lt;'Input Data'!$H$25,F14,F14-2)</f>
        <v>0</v>
      </c>
      <c r="H14" s="326"/>
      <c r="I14" s="327">
        <f t="shared" si="0"/>
        <v>0</v>
      </c>
    </row>
    <row r="15" spans="1:9" x14ac:dyDescent="0.2">
      <c r="A15" s="293"/>
      <c r="B15" s="297"/>
      <c r="C15" s="297"/>
      <c r="D15" s="297"/>
      <c r="E15" s="297"/>
      <c r="F15" s="499"/>
      <c r="G15" s="494">
        <f>IF('Input Data'!$H$37&lt;'Input Data'!$H$25,F15,F15-2)</f>
        <v>0</v>
      </c>
      <c r="H15" s="326"/>
      <c r="I15" s="327">
        <f t="shared" si="0"/>
        <v>0</v>
      </c>
    </row>
    <row r="16" spans="1:9" ht="15.75" thickBot="1" x14ac:dyDescent="0.25">
      <c r="A16" s="328"/>
      <c r="B16" s="329"/>
      <c r="C16" s="329"/>
      <c r="D16" s="329"/>
      <c r="E16" s="329"/>
      <c r="F16" s="500"/>
      <c r="G16" s="494">
        <f>IF('Input Data'!$H$37&lt;'Input Data'!$H$25,F16,F16-2)</f>
        <v>0</v>
      </c>
      <c r="H16" s="332"/>
      <c r="I16" s="333">
        <f t="shared" si="0"/>
        <v>0</v>
      </c>
    </row>
    <row r="17" spans="1:9" ht="15.75" thickBot="1" x14ac:dyDescent="0.25">
      <c r="A17" s="437"/>
      <c r="B17" s="438"/>
      <c r="C17" s="438"/>
      <c r="D17" s="438"/>
      <c r="E17" s="438"/>
      <c r="F17" s="438"/>
      <c r="G17" s="438"/>
      <c r="H17" s="439" t="s">
        <v>254</v>
      </c>
      <c r="I17" s="440">
        <f>SUM(I7:I16)</f>
        <v>0</v>
      </c>
    </row>
    <row r="18" spans="1:9" ht="16.5" thickTop="1" thickBot="1" x14ac:dyDescent="0.25">
      <c r="A18" s="181"/>
      <c r="B18" s="181"/>
      <c r="C18" s="181"/>
      <c r="D18" s="181"/>
      <c r="E18" s="181"/>
      <c r="F18" s="181"/>
      <c r="G18" s="181"/>
      <c r="H18" s="181"/>
      <c r="I18" s="441"/>
    </row>
    <row r="19" spans="1:9" ht="15.75" thickTop="1" x14ac:dyDescent="0.2">
      <c r="A19" s="409" t="s">
        <v>54</v>
      </c>
      <c r="B19" s="307"/>
      <c r="C19" s="307"/>
      <c r="D19" s="307"/>
      <c r="E19" s="307"/>
      <c r="F19" s="307"/>
      <c r="G19" s="307"/>
      <c r="H19" s="307"/>
      <c r="I19" s="308"/>
    </row>
    <row r="20" spans="1:9" x14ac:dyDescent="0.2">
      <c r="A20" s="311" t="s">
        <v>55</v>
      </c>
      <c r="B20" s="305" t="s">
        <v>56</v>
      </c>
      <c r="C20" s="374"/>
      <c r="D20" s="375"/>
      <c r="E20" s="140"/>
      <c r="F20" s="140"/>
      <c r="G20" s="305" t="s">
        <v>57</v>
      </c>
      <c r="H20" s="376"/>
      <c r="I20" s="302"/>
    </row>
    <row r="21" spans="1:9" x14ac:dyDescent="0.2">
      <c r="A21" s="311" t="s">
        <v>41</v>
      </c>
      <c r="B21" s="305" t="s">
        <v>56</v>
      </c>
      <c r="C21" s="374"/>
      <c r="D21" s="375"/>
      <c r="E21" s="487"/>
      <c r="F21" s="140"/>
      <c r="G21" s="305" t="s">
        <v>57</v>
      </c>
      <c r="H21" s="376"/>
      <c r="I21" s="488"/>
    </row>
    <row r="22" spans="1:9" x14ac:dyDescent="0.2">
      <c r="A22" s="311" t="s">
        <v>43</v>
      </c>
      <c r="B22" s="305" t="s">
        <v>56</v>
      </c>
      <c r="C22" s="374"/>
      <c r="D22" s="375"/>
      <c r="E22" s="140"/>
      <c r="F22" s="140"/>
      <c r="G22" s="305" t="s">
        <v>57</v>
      </c>
      <c r="H22" s="376"/>
      <c r="I22" s="302"/>
    </row>
    <row r="23" spans="1:9" ht="36" customHeight="1" x14ac:dyDescent="0.2">
      <c r="A23" s="284" t="s">
        <v>4</v>
      </c>
      <c r="B23" s="288" t="s">
        <v>45</v>
      </c>
      <c r="C23" s="288" t="s">
        <v>28</v>
      </c>
      <c r="D23" s="288" t="s">
        <v>58</v>
      </c>
      <c r="E23" s="288" t="s">
        <v>59</v>
      </c>
      <c r="F23" s="288" t="s">
        <v>475</v>
      </c>
      <c r="G23" s="288" t="s">
        <v>60</v>
      </c>
      <c r="H23" s="288" t="s">
        <v>5</v>
      </c>
      <c r="I23" s="289" t="s">
        <v>48</v>
      </c>
    </row>
    <row r="24" spans="1:9" x14ac:dyDescent="0.2">
      <c r="A24" s="320"/>
      <c r="B24" s="321"/>
      <c r="C24" s="321"/>
      <c r="D24" s="321"/>
      <c r="E24" s="321"/>
      <c r="F24" s="321"/>
      <c r="G24" s="498"/>
      <c r="H24" s="377"/>
      <c r="I24" s="325">
        <f>G24*H24+F24</f>
        <v>0</v>
      </c>
    </row>
    <row r="25" spans="1:9" x14ac:dyDescent="0.2">
      <c r="A25" s="293"/>
      <c r="B25" s="297"/>
      <c r="C25" s="297"/>
      <c r="D25" s="297"/>
      <c r="E25" s="297"/>
      <c r="F25" s="297"/>
      <c r="G25" s="499"/>
      <c r="H25" s="338"/>
      <c r="I25" s="327">
        <f t="shared" ref="I25:I33" si="1">G25*H25+F25</f>
        <v>0</v>
      </c>
    </row>
    <row r="26" spans="1:9" x14ac:dyDescent="0.2">
      <c r="A26" s="293"/>
      <c r="B26" s="297"/>
      <c r="C26" s="297"/>
      <c r="D26" s="297"/>
      <c r="E26" s="297"/>
      <c r="F26" s="297"/>
      <c r="G26" s="499"/>
      <c r="H26" s="338"/>
      <c r="I26" s="327">
        <f t="shared" si="1"/>
        <v>0</v>
      </c>
    </row>
    <row r="27" spans="1:9" x14ac:dyDescent="0.2">
      <c r="A27" s="293"/>
      <c r="B27" s="297"/>
      <c r="C27" s="297"/>
      <c r="D27" s="297"/>
      <c r="E27" s="297"/>
      <c r="F27" s="297"/>
      <c r="G27" s="499"/>
      <c r="H27" s="338"/>
      <c r="I27" s="327">
        <f t="shared" si="1"/>
        <v>0</v>
      </c>
    </row>
    <row r="28" spans="1:9" x14ac:dyDescent="0.2">
      <c r="A28" s="293"/>
      <c r="B28" s="297"/>
      <c r="C28" s="297"/>
      <c r="D28" s="297"/>
      <c r="E28" s="297"/>
      <c r="F28" s="297"/>
      <c r="G28" s="499"/>
      <c r="H28" s="338"/>
      <c r="I28" s="327">
        <f t="shared" si="1"/>
        <v>0</v>
      </c>
    </row>
    <row r="29" spans="1:9" x14ac:dyDescent="0.2">
      <c r="A29" s="293"/>
      <c r="B29" s="297"/>
      <c r="C29" s="297"/>
      <c r="D29" s="297"/>
      <c r="E29" s="297"/>
      <c r="F29" s="297"/>
      <c r="G29" s="499"/>
      <c r="H29" s="338"/>
      <c r="I29" s="327">
        <f t="shared" si="1"/>
        <v>0</v>
      </c>
    </row>
    <row r="30" spans="1:9" ht="15.75" customHeight="1" x14ac:dyDescent="0.2">
      <c r="A30" s="293"/>
      <c r="B30" s="297"/>
      <c r="C30" s="297"/>
      <c r="D30" s="297"/>
      <c r="E30" s="297"/>
      <c r="F30" s="297"/>
      <c r="G30" s="499"/>
      <c r="H30" s="338"/>
      <c r="I30" s="327">
        <f t="shared" si="1"/>
        <v>0</v>
      </c>
    </row>
    <row r="31" spans="1:9" x14ac:dyDescent="0.2">
      <c r="A31" s="293"/>
      <c r="B31" s="297"/>
      <c r="C31" s="297"/>
      <c r="D31" s="297"/>
      <c r="E31" s="297"/>
      <c r="F31" s="297"/>
      <c r="G31" s="499"/>
      <c r="H31" s="338"/>
      <c r="I31" s="327">
        <f t="shared" si="1"/>
        <v>0</v>
      </c>
    </row>
    <row r="32" spans="1:9" x14ac:dyDescent="0.2">
      <c r="A32" s="293"/>
      <c r="B32" s="297"/>
      <c r="C32" s="297"/>
      <c r="D32" s="297"/>
      <c r="E32" s="297"/>
      <c r="F32" s="297"/>
      <c r="G32" s="499"/>
      <c r="H32" s="338"/>
      <c r="I32" s="327">
        <f t="shared" si="1"/>
        <v>0</v>
      </c>
    </row>
    <row r="33" spans="1:9" ht="15.75" thickBot="1" x14ac:dyDescent="0.25">
      <c r="A33" s="328"/>
      <c r="B33" s="329"/>
      <c r="C33" s="329"/>
      <c r="D33" s="329"/>
      <c r="E33" s="329"/>
      <c r="F33" s="329"/>
      <c r="G33" s="500"/>
      <c r="H33" s="340"/>
      <c r="I33" s="442">
        <f t="shared" si="1"/>
        <v>0</v>
      </c>
    </row>
    <row r="34" spans="1:9" x14ac:dyDescent="0.2">
      <c r="A34" s="444"/>
      <c r="B34" s="445"/>
      <c r="C34" s="445"/>
      <c r="D34" s="445"/>
      <c r="E34" s="445"/>
      <c r="F34" s="445"/>
      <c r="G34" s="445"/>
      <c r="H34" s="446" t="s">
        <v>61</v>
      </c>
      <c r="I34" s="443">
        <f>SUM(I24:I33)</f>
        <v>0</v>
      </c>
    </row>
    <row r="35" spans="1:9" x14ac:dyDescent="0.2">
      <c r="A35" s="311"/>
      <c r="B35" s="226"/>
      <c r="C35" s="226"/>
      <c r="D35" s="226"/>
      <c r="E35" s="226"/>
      <c r="F35" s="226"/>
      <c r="G35" s="226"/>
      <c r="H35" s="226"/>
      <c r="I35" s="341"/>
    </row>
    <row r="36" spans="1:9" x14ac:dyDescent="0.2">
      <c r="A36" s="281" t="s">
        <v>476</v>
      </c>
      <c r="B36" s="282"/>
      <c r="C36" s="282"/>
      <c r="D36" s="282"/>
      <c r="E36" s="282"/>
      <c r="F36" s="282"/>
      <c r="G36" s="282"/>
      <c r="H36" s="282"/>
      <c r="I36" s="303"/>
    </row>
    <row r="37" spans="1:9" ht="30" x14ac:dyDescent="0.2">
      <c r="A37" s="284" t="s">
        <v>4</v>
      </c>
      <c r="B37" s="342" t="s">
        <v>45</v>
      </c>
      <c r="C37" s="285" t="s">
        <v>28</v>
      </c>
      <c r="D37" s="288" t="s">
        <v>62</v>
      </c>
      <c r="E37" s="288" t="s">
        <v>63</v>
      </c>
      <c r="F37" s="288"/>
      <c r="G37" s="288" t="s">
        <v>6</v>
      </c>
      <c r="H37" s="288" t="s">
        <v>11</v>
      </c>
      <c r="I37" s="289" t="s">
        <v>48</v>
      </c>
    </row>
    <row r="38" spans="1:9" x14ac:dyDescent="0.2">
      <c r="A38" s="378"/>
      <c r="B38" s="379"/>
      <c r="C38" s="379"/>
      <c r="D38" s="379"/>
      <c r="E38" s="379"/>
      <c r="F38" s="379"/>
      <c r="G38" s="495"/>
      <c r="H38" s="379"/>
      <c r="I38" s="380"/>
    </row>
    <row r="39" spans="1:9" x14ac:dyDescent="0.2">
      <c r="A39" s="381"/>
      <c r="B39" s="382"/>
      <c r="C39" s="382"/>
      <c r="D39" s="382"/>
      <c r="E39" s="382"/>
      <c r="F39" s="382"/>
      <c r="G39" s="496"/>
      <c r="H39" s="382"/>
      <c r="I39" s="298"/>
    </row>
    <row r="40" spans="1:9" x14ac:dyDescent="0.2">
      <c r="A40" s="381"/>
      <c r="B40" s="382"/>
      <c r="C40" s="382"/>
      <c r="D40" s="382"/>
      <c r="E40" s="382"/>
      <c r="F40" s="382"/>
      <c r="G40" s="496"/>
      <c r="H40" s="382"/>
      <c r="I40" s="298"/>
    </row>
    <row r="41" spans="1:9" x14ac:dyDescent="0.2">
      <c r="A41" s="381"/>
      <c r="B41" s="382"/>
      <c r="C41" s="382"/>
      <c r="D41" s="382"/>
      <c r="E41" s="382"/>
      <c r="F41" s="382"/>
      <c r="G41" s="496"/>
      <c r="H41" s="382"/>
      <c r="I41" s="298"/>
    </row>
    <row r="42" spans="1:9" x14ac:dyDescent="0.2">
      <c r="A42" s="381"/>
      <c r="B42" s="382"/>
      <c r="C42" s="382"/>
      <c r="D42" s="382"/>
      <c r="E42" s="382"/>
      <c r="F42" s="382"/>
      <c r="G42" s="496"/>
      <c r="H42" s="382"/>
      <c r="I42" s="298"/>
    </row>
    <row r="43" spans="1:9" x14ac:dyDescent="0.2">
      <c r="A43" s="381"/>
      <c r="B43" s="382"/>
      <c r="C43" s="382"/>
      <c r="D43" s="382"/>
      <c r="E43" s="382"/>
      <c r="F43" s="382"/>
      <c r="G43" s="496"/>
      <c r="H43" s="382"/>
      <c r="I43" s="298"/>
    </row>
    <row r="44" spans="1:9" x14ac:dyDescent="0.2">
      <c r="A44" s="381"/>
      <c r="B44" s="382"/>
      <c r="C44" s="382"/>
      <c r="D44" s="382"/>
      <c r="E44" s="382"/>
      <c r="F44" s="382"/>
      <c r="G44" s="496"/>
      <c r="H44" s="382"/>
      <c r="I44" s="298"/>
    </row>
    <row r="45" spans="1:9" ht="15.75" thickBot="1" x14ac:dyDescent="0.25">
      <c r="A45" s="383"/>
      <c r="B45" s="384"/>
      <c r="C45" s="384"/>
      <c r="D45" s="384"/>
      <c r="E45" s="384"/>
      <c r="F45" s="384"/>
      <c r="G45" s="497"/>
      <c r="H45" s="384"/>
      <c r="I45" s="385"/>
    </row>
    <row r="46" spans="1:9" x14ac:dyDescent="0.2">
      <c r="A46" s="444"/>
      <c r="B46" s="445"/>
      <c r="C46" s="445"/>
      <c r="D46" s="445"/>
      <c r="E46" s="445"/>
      <c r="F46" s="445"/>
      <c r="G46" s="445"/>
      <c r="H46" s="446" t="s">
        <v>64</v>
      </c>
      <c r="I46" s="443">
        <f>SUM(I38:I45)</f>
        <v>0</v>
      </c>
    </row>
    <row r="47" spans="1:9" x14ac:dyDescent="0.2">
      <c r="A47" s="139"/>
      <c r="B47" s="140"/>
      <c r="C47" s="140"/>
      <c r="D47" s="140"/>
      <c r="E47" s="140"/>
      <c r="F47" s="140"/>
      <c r="G47" s="140"/>
      <c r="H47" s="140"/>
      <c r="I47" s="302"/>
    </row>
    <row r="48" spans="1:9" x14ac:dyDescent="0.2">
      <c r="A48" s="281" t="s">
        <v>65</v>
      </c>
      <c r="B48" s="282"/>
      <c r="C48" s="282"/>
      <c r="D48" s="282"/>
      <c r="E48" s="282"/>
      <c r="F48" s="282"/>
      <c r="G48" s="282"/>
      <c r="H48" s="282"/>
      <c r="I48" s="303"/>
    </row>
    <row r="49" spans="1:9" ht="30" x14ac:dyDescent="0.2">
      <c r="A49" s="352" t="s">
        <v>4</v>
      </c>
      <c r="B49" s="342" t="s">
        <v>45</v>
      </c>
      <c r="C49" s="285" t="s">
        <v>28</v>
      </c>
      <c r="D49" s="362" t="s">
        <v>51</v>
      </c>
      <c r="E49" s="362" t="s">
        <v>52</v>
      </c>
      <c r="F49" s="362"/>
      <c r="G49" s="288" t="s">
        <v>66</v>
      </c>
      <c r="H49" s="288" t="s">
        <v>67</v>
      </c>
      <c r="I49" s="289" t="s">
        <v>48</v>
      </c>
    </row>
    <row r="50" spans="1:9" x14ac:dyDescent="0.2">
      <c r="A50" s="320"/>
      <c r="B50" s="322"/>
      <c r="C50" s="322"/>
      <c r="D50" s="321"/>
      <c r="E50" s="321"/>
      <c r="F50" s="321"/>
      <c r="G50" s="321"/>
      <c r="H50" s="386"/>
      <c r="I50" s="380"/>
    </row>
    <row r="51" spans="1:9" x14ac:dyDescent="0.2">
      <c r="A51" s="448"/>
      <c r="B51" s="294"/>
      <c r="C51" s="294"/>
      <c r="D51" s="297"/>
      <c r="E51" s="297"/>
      <c r="F51" s="297"/>
      <c r="G51" s="297"/>
      <c r="H51" s="297"/>
      <c r="I51" s="298"/>
    </row>
    <row r="52" spans="1:9" x14ac:dyDescent="0.2">
      <c r="A52" s="447"/>
      <c r="B52" s="294"/>
      <c r="C52" s="294"/>
      <c r="D52" s="297"/>
      <c r="E52" s="297"/>
      <c r="F52" s="297"/>
      <c r="G52" s="297"/>
      <c r="H52" s="297"/>
      <c r="I52" s="298"/>
    </row>
    <row r="53" spans="1:9" x14ac:dyDescent="0.2">
      <c r="A53" s="293"/>
      <c r="B53" s="294"/>
      <c r="C53" s="294"/>
      <c r="D53" s="297"/>
      <c r="E53" s="297"/>
      <c r="F53" s="297"/>
      <c r="G53" s="297"/>
      <c r="H53" s="297"/>
      <c r="I53" s="298"/>
    </row>
    <row r="54" spans="1:9" x14ac:dyDescent="0.2">
      <c r="A54" s="293"/>
      <c r="B54" s="294"/>
      <c r="C54" s="294"/>
      <c r="D54" s="297"/>
      <c r="E54" s="297"/>
      <c r="F54" s="297"/>
      <c r="G54" s="297"/>
      <c r="H54" s="297"/>
      <c r="I54" s="298"/>
    </row>
    <row r="55" spans="1:9" x14ac:dyDescent="0.2">
      <c r="A55" s="293"/>
      <c r="B55" s="294"/>
      <c r="C55" s="294"/>
      <c r="D55" s="297"/>
      <c r="E55" s="297"/>
      <c r="F55" s="297"/>
      <c r="G55" s="297"/>
      <c r="H55" s="297"/>
      <c r="I55" s="298"/>
    </row>
    <row r="56" spans="1:9" ht="15.75" thickBot="1" x14ac:dyDescent="0.25">
      <c r="A56" s="328"/>
      <c r="B56" s="330"/>
      <c r="C56" s="330"/>
      <c r="D56" s="329"/>
      <c r="E56" s="329"/>
      <c r="F56" s="329"/>
      <c r="G56" s="329"/>
      <c r="H56" s="329"/>
      <c r="I56" s="385"/>
    </row>
    <row r="57" spans="1:9" x14ac:dyDescent="0.2">
      <c r="A57" s="444"/>
      <c r="B57" s="445"/>
      <c r="C57" s="445"/>
      <c r="D57" s="445"/>
      <c r="E57" s="445"/>
      <c r="F57" s="445"/>
      <c r="G57" s="445"/>
      <c r="H57" s="446" t="s">
        <v>68</v>
      </c>
      <c r="I57" s="443">
        <f>SUM(I50:I56)</f>
        <v>0</v>
      </c>
    </row>
    <row r="58" spans="1:9" x14ac:dyDescent="0.2">
      <c r="A58" s="311"/>
      <c r="B58" s="226"/>
      <c r="C58" s="226"/>
      <c r="D58" s="226"/>
      <c r="E58" s="226"/>
      <c r="F58" s="226"/>
      <c r="G58" s="226"/>
      <c r="H58" s="226"/>
      <c r="I58" s="367"/>
    </row>
    <row r="59" spans="1:9" ht="15.75" thickBot="1" x14ac:dyDescent="0.25">
      <c r="A59" s="311"/>
      <c r="B59" s="314"/>
      <c r="C59" s="314"/>
      <c r="D59" s="314"/>
      <c r="E59" s="314"/>
      <c r="F59" s="314"/>
      <c r="G59" s="314"/>
      <c r="H59" s="405"/>
      <c r="I59" s="272"/>
    </row>
    <row r="60" spans="1:9" ht="15.75" thickTop="1" x14ac:dyDescent="0.2">
      <c r="A60" s="309"/>
      <c r="B60" s="310"/>
      <c r="C60" s="310"/>
      <c r="D60" s="310"/>
      <c r="E60" s="310"/>
      <c r="F60" s="310"/>
      <c r="G60" s="310"/>
      <c r="H60" s="387" t="s">
        <v>251</v>
      </c>
      <c r="I60" s="450">
        <f>I46+I57+I34</f>
        <v>0</v>
      </c>
    </row>
    <row r="61" spans="1:9" ht="15.75" thickBot="1" x14ac:dyDescent="0.25">
      <c r="A61" s="313"/>
      <c r="B61" s="314"/>
      <c r="C61" s="314"/>
      <c r="D61" s="314"/>
      <c r="E61" s="314"/>
      <c r="F61" s="314"/>
      <c r="G61" s="314"/>
      <c r="H61" s="315"/>
      <c r="I61" s="449"/>
    </row>
    <row r="62" spans="1:9" ht="15.75" thickTop="1" x14ac:dyDescent="0.2">
      <c r="I62" s="275"/>
    </row>
    <row r="63" spans="1:9" x14ac:dyDescent="0.2">
      <c r="I63" s="275"/>
    </row>
    <row r="64" spans="1:9" x14ac:dyDescent="0.2">
      <c r="I64" s="275"/>
    </row>
    <row r="65" spans="9:9" x14ac:dyDescent="0.2">
      <c r="I65" s="275"/>
    </row>
    <row r="66" spans="9:9" x14ac:dyDescent="0.2">
      <c r="I66" s="275"/>
    </row>
    <row r="67" spans="9:9" x14ac:dyDescent="0.2">
      <c r="I67" s="275"/>
    </row>
    <row r="68" spans="9:9" x14ac:dyDescent="0.2">
      <c r="I68" s="275"/>
    </row>
    <row r="69" spans="9:9" x14ac:dyDescent="0.2">
      <c r="I69" s="275"/>
    </row>
    <row r="70" spans="9:9" x14ac:dyDescent="0.2">
      <c r="I70" s="275"/>
    </row>
    <row r="71" spans="9:9" x14ac:dyDescent="0.2">
      <c r="I71" s="275"/>
    </row>
    <row r="72" spans="9:9" x14ac:dyDescent="0.2">
      <c r="I72" s="275"/>
    </row>
    <row r="73" spans="9:9" x14ac:dyDescent="0.2">
      <c r="I73" s="275"/>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9" type="noConversion"/>
  <printOptions horizontalCentered="1"/>
  <pageMargins left="0.55118110236220474" right="0.55118110236220474" top="0.82677165354330717" bottom="0.78740157480314965" header="0.51181102362204722" footer="0.51181102362204722"/>
  <pageSetup paperSize="9" scale="67" orientation="portrait" horizontalDpi="4294967293" verticalDpi="200" r:id="rId2"/>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7"/>
  <sheetViews>
    <sheetView zoomScale="75" zoomScaleNormal="75" zoomScaleSheetLayoutView="90" workbookViewId="0"/>
  </sheetViews>
  <sheetFormatPr defaultRowHeight="15" x14ac:dyDescent="0.2"/>
  <cols>
    <col min="1" max="1" width="34.5546875" customWidth="1"/>
    <col min="9" max="9" width="9.77734375" bestFit="1" customWidth="1"/>
  </cols>
  <sheetData>
    <row r="1" spans="1:9" ht="18.75" thickTop="1" x14ac:dyDescent="0.2">
      <c r="A1" s="1245" t="s">
        <v>69</v>
      </c>
      <c r="B1" s="276"/>
      <c r="C1" s="276"/>
      <c r="D1" s="276"/>
      <c r="E1" s="276"/>
      <c r="F1" s="276"/>
      <c r="G1" s="276"/>
      <c r="H1" s="276"/>
      <c r="I1" s="277"/>
    </row>
    <row r="2" spans="1:9" ht="15.75" x14ac:dyDescent="0.2">
      <c r="A2" s="278" t="s">
        <v>248</v>
      </c>
      <c r="B2" s="167"/>
      <c r="C2" s="167"/>
      <c r="D2" s="167"/>
      <c r="E2" s="408" t="s">
        <v>266</v>
      </c>
      <c r="F2" s="167"/>
      <c r="G2" s="167"/>
      <c r="H2" s="167"/>
      <c r="I2" s="360"/>
    </row>
    <row r="3" spans="1:9" ht="15.75" x14ac:dyDescent="0.2">
      <c r="A3" s="279" t="s">
        <v>35</v>
      </c>
      <c r="B3" s="1243">
        <f>'Input Data'!$D$20</f>
        <v>0</v>
      </c>
      <c r="C3" s="305"/>
      <c r="D3" s="217" t="s">
        <v>203</v>
      </c>
      <c r="E3" s="1242">
        <f>'Input Data'!$D$6</f>
        <v>0</v>
      </c>
      <c r="F3" s="140"/>
      <c r="G3" s="140"/>
      <c r="H3" s="140"/>
      <c r="I3" s="142"/>
    </row>
    <row r="4" spans="1:9" ht="15.75" thickBot="1" x14ac:dyDescent="0.25">
      <c r="A4" s="267"/>
      <c r="B4" s="156"/>
      <c r="C4" s="156"/>
      <c r="D4" s="156"/>
      <c r="E4" s="156"/>
      <c r="F4" s="156"/>
      <c r="G4" s="156"/>
      <c r="H4" s="156"/>
      <c r="I4" s="268"/>
    </row>
    <row r="5" spans="1:9" ht="15.75" thickTop="1" x14ac:dyDescent="0.2">
      <c r="A5" s="361"/>
      <c r="B5" s="219"/>
      <c r="C5" s="219"/>
      <c r="D5" s="219"/>
      <c r="E5" s="219"/>
      <c r="F5" s="219"/>
      <c r="G5" s="219"/>
      <c r="H5" s="219"/>
      <c r="I5" s="218"/>
    </row>
    <row r="6" spans="1:9" x14ac:dyDescent="0.2">
      <c r="A6" s="281" t="s">
        <v>15</v>
      </c>
      <c r="B6" s="215"/>
      <c r="C6" s="215"/>
      <c r="D6" s="215"/>
      <c r="E6" s="215"/>
      <c r="F6" s="215"/>
      <c r="G6" s="215"/>
      <c r="H6" s="215"/>
      <c r="I6" s="216"/>
    </row>
    <row r="7" spans="1:9" ht="30" x14ac:dyDescent="0.2">
      <c r="A7" s="689" t="s">
        <v>70</v>
      </c>
      <c r="B7" s="812"/>
      <c r="C7" s="812"/>
      <c r="D7" s="812"/>
      <c r="E7" s="812"/>
      <c r="F7" s="813"/>
      <c r="G7" s="362" t="s">
        <v>18</v>
      </c>
      <c r="H7" s="362" t="s">
        <v>5</v>
      </c>
      <c r="I7" s="289" t="s">
        <v>48</v>
      </c>
    </row>
    <row r="8" spans="1:9" x14ac:dyDescent="0.2">
      <c r="A8" s="814"/>
      <c r="B8" s="815"/>
      <c r="C8" s="815"/>
      <c r="D8" s="815"/>
      <c r="E8" s="815"/>
      <c r="F8" s="816"/>
      <c r="G8" s="346"/>
      <c r="H8" s="363"/>
      <c r="I8" s="327">
        <f t="shared" ref="I8:I14" si="0">G8*H8</f>
        <v>0</v>
      </c>
    </row>
    <row r="9" spans="1:9" x14ac:dyDescent="0.2">
      <c r="A9" s="817"/>
      <c r="B9" s="818"/>
      <c r="C9" s="818"/>
      <c r="D9" s="818"/>
      <c r="E9" s="818"/>
      <c r="F9" s="819"/>
      <c r="G9" s="297"/>
      <c r="H9" s="365"/>
      <c r="I9" s="327">
        <f t="shared" si="0"/>
        <v>0</v>
      </c>
    </row>
    <row r="10" spans="1:9" x14ac:dyDescent="0.2">
      <c r="A10" s="817"/>
      <c r="B10" s="818"/>
      <c r="C10" s="818"/>
      <c r="D10" s="818"/>
      <c r="E10" s="818"/>
      <c r="F10" s="819"/>
      <c r="G10" s="297"/>
      <c r="H10" s="365"/>
      <c r="I10" s="327">
        <f t="shared" si="0"/>
        <v>0</v>
      </c>
    </row>
    <row r="11" spans="1:9" x14ac:dyDescent="0.2">
      <c r="A11" s="817"/>
      <c r="B11" s="818"/>
      <c r="C11" s="818"/>
      <c r="D11" s="818"/>
      <c r="E11" s="818"/>
      <c r="F11" s="819"/>
      <c r="G11" s="297"/>
      <c r="H11" s="365"/>
      <c r="I11" s="327">
        <f t="shared" si="0"/>
        <v>0</v>
      </c>
    </row>
    <row r="12" spans="1:9" x14ac:dyDescent="0.2">
      <c r="A12" s="817"/>
      <c r="B12" s="818"/>
      <c r="C12" s="818"/>
      <c r="D12" s="818"/>
      <c r="E12" s="818"/>
      <c r="F12" s="819"/>
      <c r="G12" s="297"/>
      <c r="H12" s="365"/>
      <c r="I12" s="327">
        <f t="shared" si="0"/>
        <v>0</v>
      </c>
    </row>
    <row r="13" spans="1:9" x14ac:dyDescent="0.2">
      <c r="A13" s="817"/>
      <c r="B13" s="818"/>
      <c r="C13" s="818"/>
      <c r="D13" s="818"/>
      <c r="E13" s="818"/>
      <c r="F13" s="819"/>
      <c r="G13" s="297"/>
      <c r="H13" s="365"/>
      <c r="I13" s="327">
        <f t="shared" si="0"/>
        <v>0</v>
      </c>
    </row>
    <row r="14" spans="1:9" ht="15.75" thickBot="1" x14ac:dyDescent="0.25">
      <c r="A14" s="820"/>
      <c r="B14" s="821"/>
      <c r="C14" s="821"/>
      <c r="D14" s="821"/>
      <c r="E14" s="821"/>
      <c r="F14" s="822"/>
      <c r="G14" s="329"/>
      <c r="H14" s="366"/>
      <c r="I14" s="333">
        <f t="shared" si="0"/>
        <v>0</v>
      </c>
    </row>
    <row r="15" spans="1:9" x14ac:dyDescent="0.2">
      <c r="A15" s="823" t="s">
        <v>255</v>
      </c>
      <c r="B15" s="824"/>
      <c r="C15" s="824"/>
      <c r="D15" s="824"/>
      <c r="E15" s="824"/>
      <c r="F15" s="824"/>
      <c r="G15" s="824"/>
      <c r="H15" s="825"/>
      <c r="I15" s="443">
        <f>SUM(I8:I14)</f>
        <v>0</v>
      </c>
    </row>
    <row r="16" spans="1:9" x14ac:dyDescent="0.2">
      <c r="A16" s="311"/>
      <c r="B16" s="226"/>
      <c r="C16" s="226"/>
      <c r="D16" s="226"/>
      <c r="E16" s="226"/>
      <c r="F16" s="226"/>
      <c r="G16" s="226"/>
      <c r="H16" s="226"/>
      <c r="I16" s="367"/>
    </row>
    <row r="17" spans="1:9" x14ac:dyDescent="0.2">
      <c r="A17" s="281" t="s">
        <v>16</v>
      </c>
      <c r="B17" s="282"/>
      <c r="C17" s="282"/>
      <c r="D17" s="282"/>
      <c r="E17" s="282"/>
      <c r="F17" s="282"/>
      <c r="G17" s="282"/>
      <c r="H17" s="282"/>
      <c r="I17" s="303"/>
    </row>
    <row r="18" spans="1:9" ht="30" x14ac:dyDescent="0.2">
      <c r="A18" s="689" t="s">
        <v>17</v>
      </c>
      <c r="B18" s="812"/>
      <c r="C18" s="812"/>
      <c r="D18" s="812"/>
      <c r="E18" s="813"/>
      <c r="F18" s="362" t="s">
        <v>18</v>
      </c>
      <c r="G18" s="362" t="s">
        <v>71</v>
      </c>
      <c r="H18" s="362" t="s">
        <v>5</v>
      </c>
      <c r="I18" s="289" t="s">
        <v>48</v>
      </c>
    </row>
    <row r="19" spans="1:9" x14ac:dyDescent="0.2">
      <c r="A19" s="814"/>
      <c r="B19" s="815"/>
      <c r="C19" s="815"/>
      <c r="D19" s="815"/>
      <c r="E19" s="816"/>
      <c r="F19" s="321"/>
      <c r="G19" s="321"/>
      <c r="H19" s="368"/>
      <c r="I19" s="327">
        <f t="shared" ref="I19:I33" si="1">F19*G19*H19</f>
        <v>0</v>
      </c>
    </row>
    <row r="20" spans="1:9" x14ac:dyDescent="0.2">
      <c r="A20" s="817"/>
      <c r="B20" s="818"/>
      <c r="C20" s="818"/>
      <c r="D20" s="818"/>
      <c r="E20" s="819"/>
      <c r="F20" s="297"/>
      <c r="G20" s="297"/>
      <c r="H20" s="365"/>
      <c r="I20" s="327">
        <f t="shared" si="1"/>
        <v>0</v>
      </c>
    </row>
    <row r="21" spans="1:9" x14ac:dyDescent="0.2">
      <c r="A21" s="364"/>
      <c r="B21" s="295"/>
      <c r="C21" s="295"/>
      <c r="D21" s="295"/>
      <c r="E21" s="296"/>
      <c r="F21" s="297"/>
      <c r="G21" s="297"/>
      <c r="H21" s="365"/>
      <c r="I21" s="327">
        <f t="shared" si="1"/>
        <v>0</v>
      </c>
    </row>
    <row r="22" spans="1:9" x14ac:dyDescent="0.2">
      <c r="A22" s="364"/>
      <c r="B22" s="295"/>
      <c r="C22" s="295"/>
      <c r="D22" s="295"/>
      <c r="E22" s="296"/>
      <c r="F22" s="297"/>
      <c r="G22" s="297"/>
      <c r="H22" s="365"/>
      <c r="I22" s="327">
        <f t="shared" si="1"/>
        <v>0</v>
      </c>
    </row>
    <row r="23" spans="1:9" x14ac:dyDescent="0.2">
      <c r="A23" s="364"/>
      <c r="B23" s="295"/>
      <c r="C23" s="295"/>
      <c r="D23" s="295"/>
      <c r="E23" s="296"/>
      <c r="F23" s="297"/>
      <c r="G23" s="297"/>
      <c r="H23" s="365"/>
      <c r="I23" s="327">
        <f t="shared" si="1"/>
        <v>0</v>
      </c>
    </row>
    <row r="24" spans="1:9" x14ac:dyDescent="0.2">
      <c r="A24" s="364"/>
      <c r="B24" s="295"/>
      <c r="C24" s="295"/>
      <c r="D24" s="295"/>
      <c r="E24" s="296"/>
      <c r="F24" s="297"/>
      <c r="G24" s="297"/>
      <c r="H24" s="365"/>
      <c r="I24" s="327">
        <f t="shared" si="1"/>
        <v>0</v>
      </c>
    </row>
    <row r="25" spans="1:9" x14ac:dyDescent="0.2">
      <c r="A25" s="364"/>
      <c r="B25" s="295"/>
      <c r="C25" s="295"/>
      <c r="D25" s="295"/>
      <c r="E25" s="296"/>
      <c r="F25" s="297"/>
      <c r="G25" s="297"/>
      <c r="H25" s="365"/>
      <c r="I25" s="327">
        <f t="shared" si="1"/>
        <v>0</v>
      </c>
    </row>
    <row r="26" spans="1:9" x14ac:dyDescent="0.2">
      <c r="A26" s="364"/>
      <c r="B26" s="295"/>
      <c r="C26" s="295"/>
      <c r="D26" s="295"/>
      <c r="E26" s="296"/>
      <c r="F26" s="297"/>
      <c r="G26" s="297"/>
      <c r="H26" s="365"/>
      <c r="I26" s="327">
        <f t="shared" si="1"/>
        <v>0</v>
      </c>
    </row>
    <row r="27" spans="1:9" x14ac:dyDescent="0.2">
      <c r="A27" s="817"/>
      <c r="B27" s="818"/>
      <c r="C27" s="818"/>
      <c r="D27" s="818"/>
      <c r="E27" s="819"/>
      <c r="F27" s="297"/>
      <c r="G27" s="297"/>
      <c r="H27" s="365"/>
      <c r="I27" s="327">
        <f t="shared" si="1"/>
        <v>0</v>
      </c>
    </row>
    <row r="28" spans="1:9" x14ac:dyDescent="0.2">
      <c r="A28" s="817"/>
      <c r="B28" s="818"/>
      <c r="C28" s="818"/>
      <c r="D28" s="818"/>
      <c r="E28" s="819"/>
      <c r="F28" s="297"/>
      <c r="G28" s="297"/>
      <c r="H28" s="365"/>
      <c r="I28" s="327">
        <f t="shared" si="1"/>
        <v>0</v>
      </c>
    </row>
    <row r="29" spans="1:9" x14ac:dyDescent="0.2">
      <c r="A29" s="817"/>
      <c r="B29" s="818"/>
      <c r="C29" s="818"/>
      <c r="D29" s="818"/>
      <c r="E29" s="819"/>
      <c r="F29" s="297"/>
      <c r="G29" s="297"/>
      <c r="H29" s="365"/>
      <c r="I29" s="327">
        <f t="shared" si="1"/>
        <v>0</v>
      </c>
    </row>
    <row r="30" spans="1:9" x14ac:dyDescent="0.2">
      <c r="A30" s="817"/>
      <c r="B30" s="818"/>
      <c r="C30" s="818"/>
      <c r="D30" s="818"/>
      <c r="E30" s="819"/>
      <c r="F30" s="297"/>
      <c r="G30" s="297"/>
      <c r="H30" s="365"/>
      <c r="I30" s="327">
        <f t="shared" si="1"/>
        <v>0</v>
      </c>
    </row>
    <row r="31" spans="1:9" x14ac:dyDescent="0.2">
      <c r="A31" s="817"/>
      <c r="B31" s="818"/>
      <c r="C31" s="818"/>
      <c r="D31" s="818"/>
      <c r="E31" s="819"/>
      <c r="F31" s="297"/>
      <c r="G31" s="297"/>
      <c r="H31" s="365"/>
      <c r="I31" s="327">
        <f t="shared" si="1"/>
        <v>0</v>
      </c>
    </row>
    <row r="32" spans="1:9" x14ac:dyDescent="0.2">
      <c r="A32" s="817"/>
      <c r="B32" s="818"/>
      <c r="C32" s="818"/>
      <c r="D32" s="818"/>
      <c r="E32" s="819"/>
      <c r="F32" s="297"/>
      <c r="G32" s="297"/>
      <c r="H32" s="365"/>
      <c r="I32" s="327">
        <f t="shared" si="1"/>
        <v>0</v>
      </c>
    </row>
    <row r="33" spans="1:9" ht="15.75" thickBot="1" x14ac:dyDescent="0.25">
      <c r="A33" s="820"/>
      <c r="B33" s="821"/>
      <c r="C33" s="821"/>
      <c r="D33" s="821"/>
      <c r="E33" s="822"/>
      <c r="F33" s="329"/>
      <c r="G33" s="329"/>
      <c r="H33" s="366"/>
      <c r="I33" s="333">
        <f t="shared" si="1"/>
        <v>0</v>
      </c>
    </row>
    <row r="34" spans="1:9" x14ac:dyDescent="0.2">
      <c r="A34" s="823" t="s">
        <v>256</v>
      </c>
      <c r="B34" s="824"/>
      <c r="C34" s="824"/>
      <c r="D34" s="824"/>
      <c r="E34" s="824"/>
      <c r="F34" s="824"/>
      <c r="G34" s="824"/>
      <c r="H34" s="825"/>
      <c r="I34" s="452">
        <f>SUM(I19:I33)</f>
        <v>0</v>
      </c>
    </row>
    <row r="35" spans="1:9" x14ac:dyDescent="0.2">
      <c r="A35" s="311"/>
      <c r="B35" s="226"/>
      <c r="C35" s="226"/>
      <c r="D35" s="226"/>
      <c r="E35" s="226"/>
      <c r="F35" s="226"/>
      <c r="G35" s="226"/>
      <c r="H35" s="226"/>
      <c r="I35" s="367"/>
    </row>
    <row r="36" spans="1:9" x14ac:dyDescent="0.2">
      <c r="A36" s="281" t="s">
        <v>72</v>
      </c>
      <c r="B36" s="282"/>
      <c r="C36" s="282"/>
      <c r="D36" s="282"/>
      <c r="E36" s="282"/>
      <c r="F36" s="282"/>
      <c r="G36" s="282"/>
      <c r="H36" s="282"/>
      <c r="I36" s="303"/>
    </row>
    <row r="37" spans="1:9" ht="45" x14ac:dyDescent="0.2">
      <c r="A37" s="689" t="s">
        <v>17</v>
      </c>
      <c r="B37" s="812"/>
      <c r="C37" s="812"/>
      <c r="D37" s="812"/>
      <c r="E37" s="812"/>
      <c r="F37" s="813"/>
      <c r="G37" s="288" t="s">
        <v>73</v>
      </c>
      <c r="H37" s="288" t="s">
        <v>5</v>
      </c>
      <c r="I37" s="289" t="s">
        <v>48</v>
      </c>
    </row>
    <row r="38" spans="1:9" x14ac:dyDescent="0.2">
      <c r="A38" s="814"/>
      <c r="B38" s="815"/>
      <c r="C38" s="815"/>
      <c r="D38" s="815"/>
      <c r="E38" s="815"/>
      <c r="F38" s="816"/>
      <c r="G38" s="321"/>
      <c r="H38" s="368"/>
      <c r="I38" s="325">
        <f t="shared" ref="I38:I44" si="2">G38*H38</f>
        <v>0</v>
      </c>
    </row>
    <row r="39" spans="1:9" x14ac:dyDescent="0.2">
      <c r="A39" s="817"/>
      <c r="B39" s="818"/>
      <c r="C39" s="818"/>
      <c r="D39" s="818"/>
      <c r="E39" s="818"/>
      <c r="F39" s="819"/>
      <c r="G39" s="297"/>
      <c r="H39" s="365"/>
      <c r="I39" s="327">
        <f t="shared" si="2"/>
        <v>0</v>
      </c>
    </row>
    <row r="40" spans="1:9" x14ac:dyDescent="0.2">
      <c r="A40" s="817"/>
      <c r="B40" s="818"/>
      <c r="C40" s="818"/>
      <c r="D40" s="818"/>
      <c r="E40" s="818"/>
      <c r="F40" s="819"/>
      <c r="G40" s="297"/>
      <c r="H40" s="365"/>
      <c r="I40" s="327">
        <f t="shared" si="2"/>
        <v>0</v>
      </c>
    </row>
    <row r="41" spans="1:9" x14ac:dyDescent="0.2">
      <c r="A41" s="817"/>
      <c r="B41" s="818"/>
      <c r="C41" s="818"/>
      <c r="D41" s="818"/>
      <c r="E41" s="818"/>
      <c r="F41" s="819"/>
      <c r="G41" s="297"/>
      <c r="H41" s="365"/>
      <c r="I41" s="327">
        <f t="shared" si="2"/>
        <v>0</v>
      </c>
    </row>
    <row r="42" spans="1:9" x14ac:dyDescent="0.2">
      <c r="A42" s="817"/>
      <c r="B42" s="818"/>
      <c r="C42" s="818"/>
      <c r="D42" s="818"/>
      <c r="E42" s="818"/>
      <c r="F42" s="819"/>
      <c r="G42" s="297"/>
      <c r="H42" s="365"/>
      <c r="I42" s="327">
        <f t="shared" si="2"/>
        <v>0</v>
      </c>
    </row>
    <row r="43" spans="1:9" x14ac:dyDescent="0.2">
      <c r="A43" s="817"/>
      <c r="B43" s="818"/>
      <c r="C43" s="818"/>
      <c r="D43" s="818"/>
      <c r="E43" s="818"/>
      <c r="F43" s="819"/>
      <c r="G43" s="297"/>
      <c r="H43" s="365"/>
      <c r="I43" s="327">
        <f t="shared" si="2"/>
        <v>0</v>
      </c>
    </row>
    <row r="44" spans="1:9" ht="15.75" thickBot="1" x14ac:dyDescent="0.25">
      <c r="A44" s="820"/>
      <c r="B44" s="821"/>
      <c r="C44" s="821"/>
      <c r="D44" s="821"/>
      <c r="E44" s="821"/>
      <c r="F44" s="822"/>
      <c r="G44" s="329"/>
      <c r="H44" s="366"/>
      <c r="I44" s="333">
        <f t="shared" si="2"/>
        <v>0</v>
      </c>
    </row>
    <row r="45" spans="1:9" x14ac:dyDescent="0.2">
      <c r="A45" s="823" t="s">
        <v>257</v>
      </c>
      <c r="B45" s="824"/>
      <c r="C45" s="824"/>
      <c r="D45" s="824"/>
      <c r="E45" s="824"/>
      <c r="F45" s="824"/>
      <c r="G45" s="824"/>
      <c r="H45" s="825"/>
      <c r="I45" s="443">
        <f>SUM(I38:I44)</f>
        <v>0</v>
      </c>
    </row>
    <row r="46" spans="1:9" x14ac:dyDescent="0.2">
      <c r="A46" s="311"/>
      <c r="B46" s="226"/>
      <c r="C46" s="226"/>
      <c r="D46" s="226"/>
      <c r="E46" s="226"/>
      <c r="F46" s="226"/>
      <c r="G46" s="226"/>
      <c r="H46" s="226"/>
      <c r="I46" s="367"/>
    </row>
    <row r="47" spans="1:9" x14ac:dyDescent="0.2">
      <c r="A47" s="318" t="s">
        <v>74</v>
      </c>
      <c r="B47" s="369"/>
      <c r="C47" s="369"/>
      <c r="D47" s="369"/>
      <c r="E47" s="369"/>
      <c r="F47" s="369"/>
      <c r="G47" s="369"/>
      <c r="H47" s="369"/>
      <c r="I47" s="370"/>
    </row>
    <row r="48" spans="1:9" ht="30" x14ac:dyDescent="0.2">
      <c r="A48" s="352" t="s">
        <v>4</v>
      </c>
      <c r="B48" s="362" t="s">
        <v>12</v>
      </c>
      <c r="C48" s="288" t="s">
        <v>75</v>
      </c>
      <c r="D48" s="826" t="s">
        <v>76</v>
      </c>
      <c r="E48" s="813"/>
      <c r="F48" s="362" t="s">
        <v>13</v>
      </c>
      <c r="G48" s="362" t="s">
        <v>14</v>
      </c>
      <c r="H48" s="362" t="s">
        <v>5</v>
      </c>
      <c r="I48" s="289" t="s">
        <v>48</v>
      </c>
    </row>
    <row r="49" spans="1:9" x14ac:dyDescent="0.2">
      <c r="A49" s="320"/>
      <c r="B49" s="321"/>
      <c r="C49" s="321"/>
      <c r="D49" s="827"/>
      <c r="E49" s="816"/>
      <c r="F49" s="321"/>
      <c r="G49" s="321"/>
      <c r="H49" s="324"/>
      <c r="I49" s="325">
        <f t="shared" ref="I49:I61" si="3">C49*H49</f>
        <v>0</v>
      </c>
    </row>
    <row r="50" spans="1:9" x14ac:dyDescent="0.2">
      <c r="A50" s="293"/>
      <c r="B50" s="297"/>
      <c r="C50" s="297"/>
      <c r="D50" s="828"/>
      <c r="E50" s="819"/>
      <c r="F50" s="297"/>
      <c r="G50" s="297"/>
      <c r="H50" s="326"/>
      <c r="I50" s="327">
        <f t="shared" si="3"/>
        <v>0</v>
      </c>
    </row>
    <row r="51" spans="1:9" x14ac:dyDescent="0.2">
      <c r="A51" s="293"/>
      <c r="B51" s="297"/>
      <c r="C51" s="297"/>
      <c r="D51" s="828"/>
      <c r="E51" s="819"/>
      <c r="F51" s="297"/>
      <c r="G51" s="297"/>
      <c r="H51" s="326"/>
      <c r="I51" s="327">
        <f t="shared" si="3"/>
        <v>0</v>
      </c>
    </row>
    <row r="52" spans="1:9" x14ac:dyDescent="0.2">
      <c r="A52" s="293"/>
      <c r="B52" s="297"/>
      <c r="C52" s="297"/>
      <c r="D52" s="828"/>
      <c r="E52" s="819"/>
      <c r="F52" s="297"/>
      <c r="G52" s="297"/>
      <c r="H52" s="326"/>
      <c r="I52" s="327">
        <f t="shared" si="3"/>
        <v>0</v>
      </c>
    </row>
    <row r="53" spans="1:9" x14ac:dyDescent="0.2">
      <c r="A53" s="293"/>
      <c r="B53" s="297"/>
      <c r="C53" s="297"/>
      <c r="D53" s="828"/>
      <c r="E53" s="819"/>
      <c r="F53" s="297"/>
      <c r="G53" s="297"/>
      <c r="H53" s="326"/>
      <c r="I53" s="327">
        <f t="shared" si="3"/>
        <v>0</v>
      </c>
    </row>
    <row r="54" spans="1:9" x14ac:dyDescent="0.2">
      <c r="A54" s="293"/>
      <c r="B54" s="297"/>
      <c r="C54" s="297"/>
      <c r="D54" s="828"/>
      <c r="E54" s="819"/>
      <c r="F54" s="297"/>
      <c r="G54" s="297"/>
      <c r="H54" s="326"/>
      <c r="I54" s="327">
        <f t="shared" si="3"/>
        <v>0</v>
      </c>
    </row>
    <row r="55" spans="1:9" x14ac:dyDescent="0.2">
      <c r="A55" s="293"/>
      <c r="B55" s="297"/>
      <c r="C55" s="297"/>
      <c r="D55" s="828"/>
      <c r="E55" s="819"/>
      <c r="F55" s="297"/>
      <c r="G55" s="297"/>
      <c r="H55" s="326"/>
      <c r="I55" s="327">
        <f t="shared" si="3"/>
        <v>0</v>
      </c>
    </row>
    <row r="56" spans="1:9" x14ac:dyDescent="0.2">
      <c r="A56" s="293"/>
      <c r="B56" s="297"/>
      <c r="C56" s="297"/>
      <c r="D56" s="828"/>
      <c r="E56" s="819"/>
      <c r="F56" s="297"/>
      <c r="G56" s="297"/>
      <c r="H56" s="326"/>
      <c r="I56" s="327">
        <f t="shared" si="3"/>
        <v>0</v>
      </c>
    </row>
    <row r="57" spans="1:9" x14ac:dyDescent="0.2">
      <c r="A57" s="293"/>
      <c r="B57" s="297"/>
      <c r="C57" s="297"/>
      <c r="D57" s="828"/>
      <c r="E57" s="819"/>
      <c r="F57" s="297"/>
      <c r="G57" s="297"/>
      <c r="H57" s="326"/>
      <c r="I57" s="327">
        <f t="shared" si="3"/>
        <v>0</v>
      </c>
    </row>
    <row r="58" spans="1:9" x14ac:dyDescent="0.2">
      <c r="A58" s="293"/>
      <c r="B58" s="297"/>
      <c r="C58" s="297"/>
      <c r="D58" s="828"/>
      <c r="E58" s="819"/>
      <c r="F58" s="297"/>
      <c r="G58" s="297"/>
      <c r="H58" s="326"/>
      <c r="I58" s="327">
        <f t="shared" si="3"/>
        <v>0</v>
      </c>
    </row>
    <row r="59" spans="1:9" x14ac:dyDescent="0.2">
      <c r="A59" s="293"/>
      <c r="B59" s="297"/>
      <c r="C59" s="297"/>
      <c r="D59" s="828"/>
      <c r="E59" s="819"/>
      <c r="F59" s="297"/>
      <c r="G59" s="297"/>
      <c r="H59" s="326"/>
      <c r="I59" s="327">
        <f t="shared" si="3"/>
        <v>0</v>
      </c>
    </row>
    <row r="60" spans="1:9" x14ac:dyDescent="0.2">
      <c r="A60" s="293"/>
      <c r="B60" s="297"/>
      <c r="C60" s="297"/>
      <c r="D60" s="828"/>
      <c r="E60" s="819"/>
      <c r="F60" s="297"/>
      <c r="G60" s="297"/>
      <c r="H60" s="326"/>
      <c r="I60" s="327">
        <f t="shared" si="3"/>
        <v>0</v>
      </c>
    </row>
    <row r="61" spans="1:9" ht="15.75" thickBot="1" x14ac:dyDescent="0.25">
      <c r="A61" s="328"/>
      <c r="B61" s="329"/>
      <c r="C61" s="329"/>
      <c r="D61" s="835"/>
      <c r="E61" s="822"/>
      <c r="F61" s="329"/>
      <c r="G61" s="329"/>
      <c r="H61" s="332"/>
      <c r="I61" s="333">
        <f t="shared" si="3"/>
        <v>0</v>
      </c>
    </row>
    <row r="62" spans="1:9" x14ac:dyDescent="0.2">
      <c r="A62" s="823" t="s">
        <v>258</v>
      </c>
      <c r="B62" s="824"/>
      <c r="C62" s="824"/>
      <c r="D62" s="824"/>
      <c r="E62" s="824"/>
      <c r="F62" s="824"/>
      <c r="G62" s="824"/>
      <c r="H62" s="825"/>
      <c r="I62" s="443">
        <f>SUM(I49:I61)</f>
        <v>0</v>
      </c>
    </row>
    <row r="63" spans="1:9" x14ac:dyDescent="0.2">
      <c r="A63" s="311"/>
      <c r="B63" s="226"/>
      <c r="C63" s="226"/>
      <c r="D63" s="226"/>
      <c r="E63" s="226"/>
      <c r="F63" s="226"/>
      <c r="G63" s="226"/>
      <c r="H63" s="226"/>
      <c r="I63" s="367"/>
    </row>
    <row r="64" spans="1:9" ht="15.75" thickBot="1" x14ac:dyDescent="0.25">
      <c r="A64" s="139"/>
      <c r="B64" s="140"/>
      <c r="C64" s="140"/>
      <c r="D64" s="140"/>
      <c r="E64" s="140"/>
      <c r="F64" s="140"/>
      <c r="G64" s="140"/>
      <c r="H64" s="232"/>
      <c r="I64" s="302"/>
    </row>
    <row r="65" spans="1:9" ht="15.75" thickTop="1" x14ac:dyDescent="0.2">
      <c r="A65" s="829" t="s">
        <v>250</v>
      </c>
      <c r="B65" s="830"/>
      <c r="C65" s="830"/>
      <c r="D65" s="830"/>
      <c r="E65" s="830"/>
      <c r="F65" s="830"/>
      <c r="G65" s="830"/>
      <c r="H65" s="831"/>
      <c r="I65" s="453">
        <f>I62+I45+I34+I15</f>
        <v>0</v>
      </c>
    </row>
    <row r="66" spans="1:9" ht="15.75" thickBot="1" x14ac:dyDescent="0.25">
      <c r="A66" s="832"/>
      <c r="B66" s="833"/>
      <c r="C66" s="833"/>
      <c r="D66" s="833"/>
      <c r="E66" s="833"/>
      <c r="F66" s="833"/>
      <c r="G66" s="833"/>
      <c r="H66" s="834"/>
      <c r="I66" s="371"/>
    </row>
    <row r="67"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6">
    <mergeCell ref="D55:E55"/>
    <mergeCell ref="D56:E56"/>
    <mergeCell ref="D57:E57"/>
    <mergeCell ref="D58:E58"/>
    <mergeCell ref="A65:H65"/>
    <mergeCell ref="A66:H66"/>
    <mergeCell ref="D59:E59"/>
    <mergeCell ref="D60:E60"/>
    <mergeCell ref="D61:E61"/>
    <mergeCell ref="A62:H62"/>
    <mergeCell ref="D49:E49"/>
    <mergeCell ref="D50:E50"/>
    <mergeCell ref="D51:E51"/>
    <mergeCell ref="D52:E52"/>
    <mergeCell ref="D53:E53"/>
    <mergeCell ref="D54:E54"/>
    <mergeCell ref="A41:F41"/>
    <mergeCell ref="A42:F42"/>
    <mergeCell ref="A43:F43"/>
    <mergeCell ref="A44:F44"/>
    <mergeCell ref="A45:H45"/>
    <mergeCell ref="D48:E48"/>
    <mergeCell ref="A33:E33"/>
    <mergeCell ref="A34:H34"/>
    <mergeCell ref="A37:F37"/>
    <mergeCell ref="A38:F38"/>
    <mergeCell ref="A39:F39"/>
    <mergeCell ref="A40:F40"/>
    <mergeCell ref="A27:E27"/>
    <mergeCell ref="A28:E28"/>
    <mergeCell ref="A29:E29"/>
    <mergeCell ref="A30:E30"/>
    <mergeCell ref="A31:E31"/>
    <mergeCell ref="A32:E32"/>
    <mergeCell ref="A13:F13"/>
    <mergeCell ref="A14:F14"/>
    <mergeCell ref="A15:H15"/>
    <mergeCell ref="A18:E18"/>
    <mergeCell ref="A19:E19"/>
    <mergeCell ref="A20:E20"/>
    <mergeCell ref="A7:F7"/>
    <mergeCell ref="A8:F8"/>
    <mergeCell ref="A9:F9"/>
    <mergeCell ref="A10:F10"/>
    <mergeCell ref="A11:F11"/>
    <mergeCell ref="A12:F12"/>
  </mergeCells>
  <phoneticPr fontId="69" type="noConversion"/>
  <printOptions horizontalCentered="1"/>
  <pageMargins left="0.59055118110236227" right="0.47244094488188981" top="0.78740157480314965" bottom="0.78740157480314965" header="0.51181102362204722" footer="0.51181102362204722"/>
  <pageSetup paperSize="9" scale="65"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78"/>
  <sheetViews>
    <sheetView zoomScale="75" zoomScaleNormal="75" zoomScaleSheetLayoutView="90" workbookViewId="0"/>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8.33203125" customWidth="1"/>
    <col min="7" max="7" width="5.44140625" customWidth="1"/>
    <col min="8" max="8" width="12.109375" customWidth="1"/>
  </cols>
  <sheetData>
    <row r="1" spans="1:8" ht="18.75" thickTop="1" x14ac:dyDescent="0.2">
      <c r="A1" s="958" t="s">
        <v>36</v>
      </c>
      <c r="B1" s="221"/>
      <c r="C1" s="221"/>
      <c r="D1" s="221"/>
      <c r="E1" s="221"/>
      <c r="F1" s="221"/>
      <c r="G1" s="221"/>
      <c r="H1" s="222"/>
    </row>
    <row r="2" spans="1:8" ht="15.75" x14ac:dyDescent="0.2">
      <c r="A2" s="278" t="s">
        <v>248</v>
      </c>
      <c r="B2" s="224"/>
      <c r="C2" s="224"/>
      <c r="D2" s="224"/>
      <c r="E2" s="410" t="s">
        <v>266</v>
      </c>
      <c r="F2" s="224"/>
      <c r="G2" s="224"/>
      <c r="H2" s="225"/>
    </row>
    <row r="3" spans="1:8" x14ac:dyDescent="0.2">
      <c r="A3" s="223"/>
      <c r="B3" s="836" t="s">
        <v>35</v>
      </c>
      <c r="C3" s="836"/>
      <c r="D3" s="1243">
        <f>'Input Data'!$D$20</f>
        <v>0</v>
      </c>
      <c r="E3" s="226" t="s">
        <v>204</v>
      </c>
      <c r="F3" s="1242">
        <f>'Input Data'!$D$6</f>
        <v>0</v>
      </c>
      <c r="G3" s="224"/>
      <c r="H3" s="225"/>
    </row>
    <row r="4" spans="1:8" x14ac:dyDescent="0.2">
      <c r="A4" s="227" t="s">
        <v>37</v>
      </c>
      <c r="B4" s="228" t="s">
        <v>4</v>
      </c>
      <c r="C4" s="224" t="s">
        <v>38</v>
      </c>
      <c r="D4" s="229" t="s">
        <v>37</v>
      </c>
      <c r="E4" s="228" t="s">
        <v>4</v>
      </c>
      <c r="F4" s="224" t="s">
        <v>38</v>
      </c>
      <c r="G4" s="224"/>
      <c r="H4" s="225"/>
    </row>
    <row r="5" spans="1:8" x14ac:dyDescent="0.2">
      <c r="A5" s="230" t="s">
        <v>39</v>
      </c>
      <c r="B5" s="231"/>
      <c r="C5" s="231"/>
      <c r="D5" s="232" t="s">
        <v>40</v>
      </c>
      <c r="E5" s="231"/>
      <c r="F5" s="837"/>
      <c r="G5" s="838"/>
      <c r="H5" s="839"/>
    </row>
    <row r="6" spans="1:8" x14ac:dyDescent="0.2">
      <c r="A6" s="230" t="s">
        <v>41</v>
      </c>
      <c r="B6" s="231"/>
      <c r="C6" s="231"/>
      <c r="D6" s="232" t="s">
        <v>42</v>
      </c>
      <c r="E6" s="233"/>
      <c r="F6" s="837"/>
      <c r="G6" s="838"/>
      <c r="H6" s="839"/>
    </row>
    <row r="7" spans="1:8" x14ac:dyDescent="0.2">
      <c r="A7" s="230" t="s">
        <v>43</v>
      </c>
      <c r="B7" s="233"/>
      <c r="C7" s="231"/>
      <c r="D7" s="232" t="s">
        <v>44</v>
      </c>
      <c r="E7" s="233"/>
      <c r="F7" s="837"/>
      <c r="G7" s="838"/>
      <c r="H7" s="839"/>
    </row>
    <row r="8" spans="1:8" ht="15.75" thickBot="1" x14ac:dyDescent="0.25">
      <c r="A8" s="234"/>
      <c r="B8" s="235"/>
      <c r="C8" s="235"/>
      <c r="D8" s="235"/>
      <c r="E8" s="235"/>
      <c r="F8" s="235"/>
      <c r="G8" s="235"/>
      <c r="H8" s="236"/>
    </row>
    <row r="9" spans="1:8" ht="16.5" thickTop="1" thickBot="1" x14ac:dyDescent="0.25">
      <c r="A9" s="456"/>
      <c r="B9" s="456"/>
      <c r="C9" s="456"/>
      <c r="D9" s="456"/>
      <c r="E9" s="456"/>
      <c r="F9" s="456"/>
      <c r="G9" s="456"/>
      <c r="H9" s="456"/>
    </row>
    <row r="10" spans="1:8" ht="15.75" thickTop="1" x14ac:dyDescent="0.2">
      <c r="A10" s="451" t="s">
        <v>205</v>
      </c>
      <c r="B10" s="454"/>
      <c r="C10" s="454"/>
      <c r="D10" s="454"/>
      <c r="E10" s="454"/>
      <c r="F10" s="454"/>
      <c r="G10" s="454"/>
      <c r="H10" s="455"/>
    </row>
    <row r="11" spans="1:8" ht="28.5" x14ac:dyDescent="0.2">
      <c r="A11" s="240" t="s">
        <v>4</v>
      </c>
      <c r="B11" s="241" t="s">
        <v>45</v>
      </c>
      <c r="C11" s="242" t="s">
        <v>28</v>
      </c>
      <c r="D11" s="242" t="s">
        <v>46</v>
      </c>
      <c r="E11" s="243" t="s">
        <v>47</v>
      </c>
      <c r="F11" s="242" t="s">
        <v>5</v>
      </c>
      <c r="G11" s="242" t="s">
        <v>10</v>
      </c>
      <c r="H11" s="244" t="s">
        <v>48</v>
      </c>
    </row>
    <row r="12" spans="1:8" x14ac:dyDescent="0.2">
      <c r="A12" s="245"/>
      <c r="B12" s="246"/>
      <c r="C12" s="247"/>
      <c r="D12" s="247"/>
      <c r="E12" s="247"/>
      <c r="F12" s="248"/>
      <c r="G12" s="247"/>
      <c r="H12" s="269">
        <f t="shared" ref="H12:H21" si="0">F12*G12</f>
        <v>0</v>
      </c>
    </row>
    <row r="13" spans="1:8" x14ac:dyDescent="0.2">
      <c r="A13" s="249"/>
      <c r="B13" s="250"/>
      <c r="C13" s="251"/>
      <c r="D13" s="251"/>
      <c r="E13" s="251"/>
      <c r="F13" s="252"/>
      <c r="G13" s="251"/>
      <c r="H13" s="270">
        <f t="shared" si="0"/>
        <v>0</v>
      </c>
    </row>
    <row r="14" spans="1:8" x14ac:dyDescent="0.2">
      <c r="A14" s="253"/>
      <c r="B14" s="250"/>
      <c r="C14" s="251"/>
      <c r="D14" s="251"/>
      <c r="E14" s="251"/>
      <c r="F14" s="252"/>
      <c r="G14" s="251"/>
      <c r="H14" s="270">
        <f t="shared" si="0"/>
        <v>0</v>
      </c>
    </row>
    <row r="15" spans="1:8" x14ac:dyDescent="0.2">
      <c r="A15" s="253"/>
      <c r="B15" s="250"/>
      <c r="C15" s="251"/>
      <c r="D15" s="251"/>
      <c r="E15" s="251"/>
      <c r="F15" s="252"/>
      <c r="G15" s="251"/>
      <c r="H15" s="270">
        <f t="shared" si="0"/>
        <v>0</v>
      </c>
    </row>
    <row r="16" spans="1:8" x14ac:dyDescent="0.2">
      <c r="A16" s="253"/>
      <c r="B16" s="250"/>
      <c r="C16" s="251"/>
      <c r="D16" s="251"/>
      <c r="E16" s="251"/>
      <c r="F16" s="252"/>
      <c r="G16" s="251"/>
      <c r="H16" s="270">
        <f t="shared" si="0"/>
        <v>0</v>
      </c>
    </row>
    <row r="17" spans="1:8" x14ac:dyDescent="0.2">
      <c r="A17" s="253"/>
      <c r="B17" s="250"/>
      <c r="C17" s="251"/>
      <c r="D17" s="251"/>
      <c r="E17" s="251"/>
      <c r="F17" s="252"/>
      <c r="G17" s="251"/>
      <c r="H17" s="270">
        <f t="shared" si="0"/>
        <v>0</v>
      </c>
    </row>
    <row r="18" spans="1:8" x14ac:dyDescent="0.2">
      <c r="A18" s="253"/>
      <c r="B18" s="250"/>
      <c r="C18" s="251"/>
      <c r="D18" s="251"/>
      <c r="E18" s="251"/>
      <c r="F18" s="252"/>
      <c r="G18" s="251"/>
      <c r="H18" s="270">
        <f t="shared" si="0"/>
        <v>0</v>
      </c>
    </row>
    <row r="19" spans="1:8" x14ac:dyDescent="0.2">
      <c r="A19" s="253"/>
      <c r="B19" s="250"/>
      <c r="C19" s="251"/>
      <c r="D19" s="251"/>
      <c r="E19" s="251"/>
      <c r="F19" s="252"/>
      <c r="G19" s="251"/>
      <c r="H19" s="270">
        <f t="shared" si="0"/>
        <v>0</v>
      </c>
    </row>
    <row r="20" spans="1:8" x14ac:dyDescent="0.2">
      <c r="A20" s="253"/>
      <c r="B20" s="250"/>
      <c r="C20" s="251"/>
      <c r="D20" s="251"/>
      <c r="E20" s="251"/>
      <c r="F20" s="252"/>
      <c r="G20" s="457"/>
      <c r="H20" s="270">
        <f t="shared" si="0"/>
        <v>0</v>
      </c>
    </row>
    <row r="21" spans="1:8" ht="15.75" thickBot="1" x14ac:dyDescent="0.25">
      <c r="A21" s="254"/>
      <c r="B21" s="255"/>
      <c r="C21" s="256"/>
      <c r="D21" s="256"/>
      <c r="E21" s="256"/>
      <c r="F21" s="257"/>
      <c r="G21" s="458"/>
      <c r="H21" s="271">
        <f t="shared" si="0"/>
        <v>0</v>
      </c>
    </row>
    <row r="22" spans="1:8" x14ac:dyDescent="0.2">
      <c r="A22" s="258"/>
      <c r="B22" s="259"/>
      <c r="C22" s="259"/>
      <c r="D22" s="259"/>
      <c r="E22" s="259"/>
      <c r="F22" s="259"/>
      <c r="G22" s="260" t="s">
        <v>267</v>
      </c>
      <c r="H22" s="459">
        <f>SUM(H12:H21)</f>
        <v>0</v>
      </c>
    </row>
    <row r="23" spans="1:8" ht="15.75" thickBot="1" x14ac:dyDescent="0.25">
      <c r="A23" s="234"/>
      <c r="B23" s="235"/>
      <c r="C23" s="235"/>
      <c r="D23" s="235"/>
      <c r="E23" s="235"/>
      <c r="F23" s="235"/>
      <c r="G23" s="235"/>
      <c r="H23" s="359"/>
    </row>
    <row r="24" spans="1:8" ht="16.5" thickTop="1" thickBot="1" x14ac:dyDescent="0.25">
      <c r="A24" s="456"/>
      <c r="B24" s="456"/>
      <c r="C24" s="456"/>
      <c r="D24" s="456"/>
      <c r="E24" s="456"/>
      <c r="F24" s="456"/>
      <c r="G24" s="456"/>
      <c r="H24" s="460"/>
    </row>
    <row r="25" spans="1:8" ht="15.75" thickTop="1" x14ac:dyDescent="0.2">
      <c r="A25" s="451" t="s">
        <v>130</v>
      </c>
      <c r="B25" s="454"/>
      <c r="C25" s="454"/>
      <c r="D25" s="454"/>
      <c r="E25" s="454"/>
      <c r="F25" s="454"/>
      <c r="G25" s="454"/>
      <c r="H25" s="455"/>
    </row>
    <row r="26" spans="1:8" ht="30" x14ac:dyDescent="0.2">
      <c r="A26" s="261" t="s">
        <v>4</v>
      </c>
      <c r="B26" s="262" t="s">
        <v>45</v>
      </c>
      <c r="C26" s="263" t="s">
        <v>28</v>
      </c>
      <c r="D26" s="263" t="s">
        <v>46</v>
      </c>
      <c r="E26" s="264" t="s">
        <v>47</v>
      </c>
      <c r="F26" s="263" t="s">
        <v>5</v>
      </c>
      <c r="G26" s="263" t="s">
        <v>10</v>
      </c>
      <c r="H26" s="273" t="s">
        <v>48</v>
      </c>
    </row>
    <row r="27" spans="1:8" x14ac:dyDescent="0.2">
      <c r="A27" s="245"/>
      <c r="B27" s="246"/>
      <c r="C27" s="247"/>
      <c r="D27" s="247"/>
      <c r="E27" s="247"/>
      <c r="F27" s="248"/>
      <c r="G27" s="247"/>
      <c r="H27" s="269">
        <f t="shared" ref="H27:H37" si="1">F27*G27</f>
        <v>0</v>
      </c>
    </row>
    <row r="28" spans="1:8" x14ac:dyDescent="0.2">
      <c r="A28" s="249"/>
      <c r="B28" s="250"/>
      <c r="C28" s="251"/>
      <c r="D28" s="251"/>
      <c r="E28" s="251"/>
      <c r="F28" s="252"/>
      <c r="G28" s="251"/>
      <c r="H28" s="270">
        <f t="shared" si="1"/>
        <v>0</v>
      </c>
    </row>
    <row r="29" spans="1:8" x14ac:dyDescent="0.2">
      <c r="A29" s="253"/>
      <c r="B29" s="250"/>
      <c r="C29" s="251"/>
      <c r="D29" s="251"/>
      <c r="E29" s="251"/>
      <c r="F29" s="252"/>
      <c r="G29" s="251"/>
      <c r="H29" s="270">
        <f t="shared" si="1"/>
        <v>0</v>
      </c>
    </row>
    <row r="30" spans="1:8" x14ac:dyDescent="0.2">
      <c r="A30" s="253"/>
      <c r="B30" s="250"/>
      <c r="C30" s="251"/>
      <c r="D30" s="251"/>
      <c r="E30" s="251"/>
      <c r="F30" s="252"/>
      <c r="G30" s="251"/>
      <c r="H30" s="270">
        <f t="shared" si="1"/>
        <v>0</v>
      </c>
    </row>
    <row r="31" spans="1:8" x14ac:dyDescent="0.2">
      <c r="A31" s="253"/>
      <c r="B31" s="250"/>
      <c r="C31" s="251"/>
      <c r="D31" s="251"/>
      <c r="E31" s="251"/>
      <c r="F31" s="252"/>
      <c r="G31" s="251"/>
      <c r="H31" s="270">
        <f t="shared" si="1"/>
        <v>0</v>
      </c>
    </row>
    <row r="32" spans="1:8" x14ac:dyDescent="0.2">
      <c r="A32" s="253"/>
      <c r="B32" s="250"/>
      <c r="C32" s="251"/>
      <c r="D32" s="251"/>
      <c r="E32" s="251"/>
      <c r="F32" s="252"/>
      <c r="G32" s="251"/>
      <c r="H32" s="270">
        <f t="shared" si="1"/>
        <v>0</v>
      </c>
    </row>
    <row r="33" spans="1:8" x14ac:dyDescent="0.2">
      <c r="A33" s="253"/>
      <c r="B33" s="250"/>
      <c r="C33" s="251"/>
      <c r="D33" s="251"/>
      <c r="E33" s="251"/>
      <c r="F33" s="252"/>
      <c r="G33" s="251"/>
      <c r="H33" s="270">
        <f t="shared" si="1"/>
        <v>0</v>
      </c>
    </row>
    <row r="34" spans="1:8" x14ac:dyDescent="0.2">
      <c r="A34" s="253"/>
      <c r="B34" s="250"/>
      <c r="C34" s="251"/>
      <c r="D34" s="251"/>
      <c r="E34" s="251"/>
      <c r="F34" s="252"/>
      <c r="G34" s="251"/>
      <c r="H34" s="270">
        <f t="shared" si="1"/>
        <v>0</v>
      </c>
    </row>
    <row r="35" spans="1:8" x14ac:dyDescent="0.2">
      <c r="A35" s="253"/>
      <c r="B35" s="250"/>
      <c r="C35" s="251"/>
      <c r="D35" s="251"/>
      <c r="E35" s="251"/>
      <c r="F35" s="252"/>
      <c r="G35" s="251"/>
      <c r="H35" s="270">
        <f t="shared" si="1"/>
        <v>0</v>
      </c>
    </row>
    <row r="36" spans="1:8" x14ac:dyDescent="0.2">
      <c r="A36" s="253"/>
      <c r="B36" s="250"/>
      <c r="C36" s="251"/>
      <c r="D36" s="251"/>
      <c r="E36" s="251"/>
      <c r="F36" s="252"/>
      <c r="G36" s="251"/>
      <c r="H36" s="270">
        <f t="shared" si="1"/>
        <v>0</v>
      </c>
    </row>
    <row r="37" spans="1:8" ht="15.75" thickBot="1" x14ac:dyDescent="0.25">
      <c r="A37" s="254"/>
      <c r="B37" s="255"/>
      <c r="C37" s="256"/>
      <c r="D37" s="256"/>
      <c r="E37" s="256"/>
      <c r="F37" s="257"/>
      <c r="G37" s="256"/>
      <c r="H37" s="271">
        <f t="shared" si="1"/>
        <v>0</v>
      </c>
    </row>
    <row r="38" spans="1:8" x14ac:dyDescent="0.2">
      <c r="A38" s="258"/>
      <c r="B38" s="259"/>
      <c r="C38" s="259"/>
      <c r="D38" s="259"/>
      <c r="E38" s="259"/>
      <c r="F38" s="259"/>
      <c r="G38" s="260" t="s">
        <v>268</v>
      </c>
      <c r="H38" s="459">
        <f>SUM(H27:H37)</f>
        <v>0</v>
      </c>
    </row>
    <row r="39" spans="1:8" ht="15.75" thickBot="1" x14ac:dyDescent="0.25">
      <c r="A39" s="461"/>
      <c r="B39" s="462"/>
      <c r="C39" s="462"/>
      <c r="D39" s="462"/>
      <c r="E39" s="462"/>
      <c r="F39" s="462"/>
      <c r="G39" s="462"/>
      <c r="H39" s="463"/>
    </row>
    <row r="40" spans="1:8" ht="16.5" thickTop="1" thickBot="1" x14ac:dyDescent="0.25">
      <c r="A40" s="456"/>
      <c r="B40" s="456"/>
      <c r="C40" s="456"/>
      <c r="D40" s="456"/>
      <c r="E40" s="456"/>
      <c r="F40" s="456"/>
      <c r="G40" s="456"/>
      <c r="H40" s="460"/>
    </row>
    <row r="41" spans="1:8" ht="15.75" thickTop="1" x14ac:dyDescent="0.2">
      <c r="A41" s="451" t="s">
        <v>132</v>
      </c>
      <c r="B41" s="454"/>
      <c r="C41" s="454"/>
      <c r="D41" s="454"/>
      <c r="E41" s="454"/>
      <c r="F41" s="454"/>
      <c r="G41" s="454"/>
      <c r="H41" s="455"/>
    </row>
    <row r="42" spans="1:8" ht="30" x14ac:dyDescent="0.2">
      <c r="A42" s="261" t="s">
        <v>4</v>
      </c>
      <c r="B42" s="262" t="s">
        <v>45</v>
      </c>
      <c r="C42" s="263" t="s">
        <v>28</v>
      </c>
      <c r="D42" s="263" t="s">
        <v>46</v>
      </c>
      <c r="E42" s="264" t="s">
        <v>47</v>
      </c>
      <c r="F42" s="263" t="s">
        <v>5</v>
      </c>
      <c r="G42" s="263" t="s">
        <v>10</v>
      </c>
      <c r="H42" s="273" t="s">
        <v>48</v>
      </c>
    </row>
    <row r="43" spans="1:8" x14ac:dyDescent="0.2">
      <c r="A43" s="245"/>
      <c r="B43" s="246"/>
      <c r="C43" s="247"/>
      <c r="D43" s="247"/>
      <c r="E43" s="247"/>
      <c r="F43" s="248"/>
      <c r="G43" s="247"/>
      <c r="H43" s="269">
        <f t="shared" ref="H43:H56" si="2">F43*G43</f>
        <v>0</v>
      </c>
    </row>
    <row r="44" spans="1:8" x14ac:dyDescent="0.2">
      <c r="A44" s="249"/>
      <c r="B44" s="250"/>
      <c r="C44" s="251"/>
      <c r="D44" s="251"/>
      <c r="E44" s="251"/>
      <c r="F44" s="252"/>
      <c r="G44" s="251"/>
      <c r="H44" s="270">
        <f t="shared" si="2"/>
        <v>0</v>
      </c>
    </row>
    <row r="45" spans="1:8" x14ac:dyDescent="0.2">
      <c r="A45" s="253"/>
      <c r="B45" s="250"/>
      <c r="C45" s="251"/>
      <c r="D45" s="251"/>
      <c r="E45" s="251"/>
      <c r="F45" s="252"/>
      <c r="G45" s="251"/>
      <c r="H45" s="270">
        <f t="shared" si="2"/>
        <v>0</v>
      </c>
    </row>
    <row r="46" spans="1:8" x14ac:dyDescent="0.2">
      <c r="A46" s="253"/>
      <c r="B46" s="250"/>
      <c r="C46" s="251"/>
      <c r="D46" s="251"/>
      <c r="E46" s="251"/>
      <c r="F46" s="252"/>
      <c r="G46" s="251"/>
      <c r="H46" s="270">
        <f t="shared" si="2"/>
        <v>0</v>
      </c>
    </row>
    <row r="47" spans="1:8" x14ac:dyDescent="0.2">
      <c r="A47" s="253"/>
      <c r="B47" s="250"/>
      <c r="C47" s="251"/>
      <c r="D47" s="251"/>
      <c r="E47" s="251"/>
      <c r="F47" s="252"/>
      <c r="G47" s="251"/>
      <c r="H47" s="270">
        <f t="shared" si="2"/>
        <v>0</v>
      </c>
    </row>
    <row r="48" spans="1:8" x14ac:dyDescent="0.2">
      <c r="A48" s="253"/>
      <c r="B48" s="250"/>
      <c r="C48" s="251"/>
      <c r="D48" s="251"/>
      <c r="E48" s="251"/>
      <c r="F48" s="252"/>
      <c r="G48" s="251"/>
      <c r="H48" s="270">
        <f t="shared" si="2"/>
        <v>0</v>
      </c>
    </row>
    <row r="49" spans="1:8" x14ac:dyDescent="0.2">
      <c r="A49" s="253"/>
      <c r="B49" s="250"/>
      <c r="C49" s="251"/>
      <c r="D49" s="251"/>
      <c r="E49" s="251"/>
      <c r="F49" s="252"/>
      <c r="G49" s="251"/>
      <c r="H49" s="270">
        <f t="shared" si="2"/>
        <v>0</v>
      </c>
    </row>
    <row r="50" spans="1:8" x14ac:dyDescent="0.2">
      <c r="A50" s="253"/>
      <c r="B50" s="250"/>
      <c r="C50" s="251"/>
      <c r="D50" s="251"/>
      <c r="E50" s="251"/>
      <c r="F50" s="252"/>
      <c r="G50" s="251"/>
      <c r="H50" s="270">
        <f t="shared" si="2"/>
        <v>0</v>
      </c>
    </row>
    <row r="51" spans="1:8" x14ac:dyDescent="0.2">
      <c r="A51" s="253"/>
      <c r="B51" s="250"/>
      <c r="C51" s="251"/>
      <c r="D51" s="251"/>
      <c r="E51" s="251"/>
      <c r="F51" s="252"/>
      <c r="G51" s="251"/>
      <c r="H51" s="270">
        <f t="shared" si="2"/>
        <v>0</v>
      </c>
    </row>
    <row r="52" spans="1:8" x14ac:dyDescent="0.2">
      <c r="A52" s="253"/>
      <c r="B52" s="250"/>
      <c r="C52" s="251"/>
      <c r="D52" s="251"/>
      <c r="E52" s="251"/>
      <c r="F52" s="252"/>
      <c r="G52" s="251"/>
      <c r="H52" s="270">
        <f t="shared" si="2"/>
        <v>0</v>
      </c>
    </row>
    <row r="53" spans="1:8" x14ac:dyDescent="0.2">
      <c r="A53" s="253"/>
      <c r="B53" s="250"/>
      <c r="C53" s="251"/>
      <c r="D53" s="251"/>
      <c r="E53" s="251"/>
      <c r="F53" s="252"/>
      <c r="G53" s="251"/>
      <c r="H53" s="270">
        <f t="shared" si="2"/>
        <v>0</v>
      </c>
    </row>
    <row r="54" spans="1:8" x14ac:dyDescent="0.2">
      <c r="A54" s="253"/>
      <c r="B54" s="250"/>
      <c r="C54" s="251"/>
      <c r="D54" s="251"/>
      <c r="E54" s="251"/>
      <c r="F54" s="252"/>
      <c r="G54" s="251"/>
      <c r="H54" s="270">
        <f t="shared" si="2"/>
        <v>0</v>
      </c>
    </row>
    <row r="55" spans="1:8" x14ac:dyDescent="0.2">
      <c r="A55" s="253"/>
      <c r="B55" s="250"/>
      <c r="C55" s="251"/>
      <c r="D55" s="251"/>
      <c r="E55" s="251"/>
      <c r="F55" s="252"/>
      <c r="G55" s="251"/>
      <c r="H55" s="270">
        <f t="shared" si="2"/>
        <v>0</v>
      </c>
    </row>
    <row r="56" spans="1:8" ht="15.75" thickBot="1" x14ac:dyDescent="0.25">
      <c r="A56" s="254"/>
      <c r="B56" s="255"/>
      <c r="C56" s="256"/>
      <c r="D56" s="256"/>
      <c r="E56" s="256"/>
      <c r="F56" s="257"/>
      <c r="G56" s="256"/>
      <c r="H56" s="271">
        <f t="shared" si="2"/>
        <v>0</v>
      </c>
    </row>
    <row r="57" spans="1:8" x14ac:dyDescent="0.2">
      <c r="A57" s="258"/>
      <c r="B57" s="259"/>
      <c r="C57" s="259"/>
      <c r="D57" s="259"/>
      <c r="E57" s="259"/>
      <c r="F57" s="259"/>
      <c r="G57" s="260" t="s">
        <v>269</v>
      </c>
      <c r="H57" s="459">
        <f>SUM(H43:H56)</f>
        <v>0</v>
      </c>
    </row>
    <row r="58" spans="1:8" x14ac:dyDescent="0.2">
      <c r="A58" s="265"/>
      <c r="B58" s="266"/>
      <c r="C58" s="266"/>
      <c r="D58" s="266"/>
      <c r="E58" s="266"/>
      <c r="F58" s="266"/>
      <c r="G58" s="266"/>
      <c r="H58" s="464"/>
    </row>
    <row r="59" spans="1:8" x14ac:dyDescent="0.2">
      <c r="A59" s="237" t="s">
        <v>133</v>
      </c>
      <c r="B59" s="238"/>
      <c r="C59" s="238"/>
      <c r="D59" s="238"/>
      <c r="E59" s="238"/>
      <c r="F59" s="238"/>
      <c r="G59" s="238"/>
      <c r="H59" s="239"/>
    </row>
    <row r="60" spans="1:8" ht="30" x14ac:dyDescent="0.2">
      <c r="A60" s="261" t="s">
        <v>4</v>
      </c>
      <c r="B60" s="262" t="s">
        <v>45</v>
      </c>
      <c r="C60" s="263" t="s">
        <v>28</v>
      </c>
      <c r="D60" s="263" t="s">
        <v>46</v>
      </c>
      <c r="E60" s="264" t="s">
        <v>47</v>
      </c>
      <c r="F60" s="263" t="s">
        <v>5</v>
      </c>
      <c r="G60" s="263" t="s">
        <v>10</v>
      </c>
      <c r="H60" s="273" t="s">
        <v>48</v>
      </c>
    </row>
    <row r="61" spans="1:8" x14ac:dyDescent="0.2">
      <c r="A61" s="245"/>
      <c r="B61" s="246"/>
      <c r="C61" s="247"/>
      <c r="D61" s="247"/>
      <c r="E61" s="247"/>
      <c r="F61" s="248"/>
      <c r="G61" s="247"/>
      <c r="H61" s="269">
        <f t="shared" ref="H61:H74" si="3">F61*G61</f>
        <v>0</v>
      </c>
    </row>
    <row r="62" spans="1:8" x14ac:dyDescent="0.2">
      <c r="A62" s="249"/>
      <c r="B62" s="250"/>
      <c r="C62" s="251"/>
      <c r="D62" s="251"/>
      <c r="E62" s="251"/>
      <c r="F62" s="252"/>
      <c r="G62" s="251"/>
      <c r="H62" s="270">
        <f t="shared" si="3"/>
        <v>0</v>
      </c>
    </row>
    <row r="63" spans="1:8" x14ac:dyDescent="0.2">
      <c r="A63" s="253"/>
      <c r="B63" s="250"/>
      <c r="C63" s="251"/>
      <c r="D63" s="251"/>
      <c r="E63" s="251"/>
      <c r="F63" s="252"/>
      <c r="G63" s="251"/>
      <c r="H63" s="270">
        <f t="shared" si="3"/>
        <v>0</v>
      </c>
    </row>
    <row r="64" spans="1:8" x14ac:dyDescent="0.2">
      <c r="A64" s="253"/>
      <c r="B64" s="250"/>
      <c r="C64" s="251"/>
      <c r="D64" s="251"/>
      <c r="E64" s="251"/>
      <c r="F64" s="252"/>
      <c r="G64" s="251"/>
      <c r="H64" s="270">
        <f t="shared" si="3"/>
        <v>0</v>
      </c>
    </row>
    <row r="65" spans="1:8" x14ac:dyDescent="0.2">
      <c r="A65" s="253"/>
      <c r="B65" s="250"/>
      <c r="C65" s="251"/>
      <c r="D65" s="251"/>
      <c r="E65" s="251"/>
      <c r="F65" s="252"/>
      <c r="G65" s="251"/>
      <c r="H65" s="270">
        <f t="shared" si="3"/>
        <v>0</v>
      </c>
    </row>
    <row r="66" spans="1:8" x14ac:dyDescent="0.2">
      <c r="A66" s="253"/>
      <c r="B66" s="250"/>
      <c r="C66" s="251"/>
      <c r="D66" s="251"/>
      <c r="E66" s="251"/>
      <c r="F66" s="252"/>
      <c r="G66" s="251"/>
      <c r="H66" s="270">
        <f t="shared" si="3"/>
        <v>0</v>
      </c>
    </row>
    <row r="67" spans="1:8" x14ac:dyDescent="0.2">
      <c r="A67" s="253"/>
      <c r="B67" s="250"/>
      <c r="C67" s="251"/>
      <c r="D67" s="251"/>
      <c r="E67" s="251"/>
      <c r="F67" s="252"/>
      <c r="G67" s="251"/>
      <c r="H67" s="270">
        <f t="shared" si="3"/>
        <v>0</v>
      </c>
    </row>
    <row r="68" spans="1:8" x14ac:dyDescent="0.2">
      <c r="A68" s="253"/>
      <c r="B68" s="250"/>
      <c r="C68" s="251"/>
      <c r="D68" s="251"/>
      <c r="E68" s="251"/>
      <c r="F68" s="252"/>
      <c r="G68" s="251"/>
      <c r="H68" s="270">
        <f t="shared" si="3"/>
        <v>0</v>
      </c>
    </row>
    <row r="69" spans="1:8" x14ac:dyDescent="0.2">
      <c r="A69" s="253"/>
      <c r="B69" s="250"/>
      <c r="C69" s="251"/>
      <c r="D69" s="251"/>
      <c r="E69" s="251"/>
      <c r="F69" s="252"/>
      <c r="G69" s="251"/>
      <c r="H69" s="270">
        <f t="shared" si="3"/>
        <v>0</v>
      </c>
    </row>
    <row r="70" spans="1:8" x14ac:dyDescent="0.2">
      <c r="A70" s="253"/>
      <c r="B70" s="250"/>
      <c r="C70" s="251"/>
      <c r="D70" s="251"/>
      <c r="E70" s="251"/>
      <c r="F70" s="252"/>
      <c r="G70" s="251"/>
      <c r="H70" s="270">
        <f t="shared" si="3"/>
        <v>0</v>
      </c>
    </row>
    <row r="71" spans="1:8" x14ac:dyDescent="0.2">
      <c r="A71" s="253"/>
      <c r="B71" s="250"/>
      <c r="C71" s="251"/>
      <c r="D71" s="251"/>
      <c r="E71" s="251"/>
      <c r="F71" s="252"/>
      <c r="G71" s="251"/>
      <c r="H71" s="270">
        <f t="shared" si="3"/>
        <v>0</v>
      </c>
    </row>
    <row r="72" spans="1:8" x14ac:dyDescent="0.2">
      <c r="A72" s="253"/>
      <c r="B72" s="250"/>
      <c r="C72" s="251"/>
      <c r="D72" s="251"/>
      <c r="E72" s="251"/>
      <c r="F72" s="252"/>
      <c r="G72" s="251"/>
      <c r="H72" s="270">
        <f t="shared" si="3"/>
        <v>0</v>
      </c>
    </row>
    <row r="73" spans="1:8" x14ac:dyDescent="0.2">
      <c r="A73" s="253"/>
      <c r="B73" s="250"/>
      <c r="C73" s="251"/>
      <c r="D73" s="251"/>
      <c r="E73" s="251"/>
      <c r="F73" s="252"/>
      <c r="G73" s="251"/>
      <c r="H73" s="270">
        <f t="shared" si="3"/>
        <v>0</v>
      </c>
    </row>
    <row r="74" spans="1:8" ht="15.75" thickBot="1" x14ac:dyDescent="0.25">
      <c r="A74" s="254"/>
      <c r="B74" s="255"/>
      <c r="C74" s="256"/>
      <c r="D74" s="256"/>
      <c r="E74" s="256"/>
      <c r="F74" s="257"/>
      <c r="G74" s="256"/>
      <c r="H74" s="271">
        <f t="shared" si="3"/>
        <v>0</v>
      </c>
    </row>
    <row r="75" spans="1:8" x14ac:dyDescent="0.2">
      <c r="A75" s="258"/>
      <c r="B75" s="259"/>
      <c r="C75" s="259"/>
      <c r="D75" s="259"/>
      <c r="E75" s="259"/>
      <c r="F75" s="259"/>
      <c r="G75" s="260" t="s">
        <v>270</v>
      </c>
      <c r="H75" s="459">
        <f>SUM(H61:H74)</f>
        <v>0</v>
      </c>
    </row>
    <row r="76" spans="1:8" ht="15.75" thickBot="1" x14ac:dyDescent="0.25">
      <c r="A76" s="230"/>
      <c r="B76" s="232"/>
      <c r="C76" s="232"/>
      <c r="D76" s="232"/>
      <c r="E76" s="232"/>
      <c r="F76" s="232"/>
      <c r="G76" s="232"/>
      <c r="H76" s="465"/>
    </row>
    <row r="77" spans="1:8" ht="15.75" thickBot="1" x14ac:dyDescent="0.25">
      <c r="A77" s="466"/>
      <c r="B77" s="467"/>
      <c r="C77" s="467"/>
      <c r="D77" s="467"/>
      <c r="E77" s="468"/>
      <c r="F77" s="468"/>
      <c r="G77" s="469" t="s">
        <v>247</v>
      </c>
      <c r="H77" s="470">
        <f>H57+H75</f>
        <v>0</v>
      </c>
    </row>
    <row r="78"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9" type="noConversion"/>
  <printOptions horizontalCentered="1"/>
  <pageMargins left="0.74803149606299213" right="0.74803149606299213" top="0.78740157480314965" bottom="0.78740157480314965" header="0.51181102362204722" footer="0.51181102362204722"/>
  <pageSetup paperSize="9" scale="64"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Notes</vt:lpstr>
      <vt:lpstr>Input Data</vt:lpstr>
      <vt:lpstr>Stuct Eng Build Invoice</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'Site staff &amp; Other'!Print_Area</vt:lpstr>
      <vt:lpstr>'Stuct Eng Build Invoice'!Print_Area</vt:lpstr>
      <vt:lpstr>'Time Based'!Print_Area</vt:lpstr>
      <vt:lpstr>'Travelling &amp; Subsistence'!Print_Area</vt:lpstr>
      <vt:lpstr>'Typing, Duplicating, &amp; Printing'!Print_Area</vt:lpstr>
      <vt:lpstr>'Stuct Eng Build Invoice'!Print_Titles</vt:lpstr>
      <vt:lpstr>SCALE_2005B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2011-05-14T18:50:42Z</cp:lastPrinted>
  <dcterms:created xsi:type="dcterms:W3CDTF">2000-04-06T11:32:49Z</dcterms:created>
  <dcterms:modified xsi:type="dcterms:W3CDTF">2012-11-06T08:48:27Z</dcterms:modified>
</cp:coreProperties>
</file>